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объемы и источники" sheetId="1" r:id="rId1"/>
    <sheet name="9 месяцев" sheetId="2" r:id="rId2"/>
  </sheets>
  <definedNames>
    <definedName name="_xlnm.Print_Titles" localSheetId="1">'9 месяцев'!$5:$5</definedName>
    <definedName name="_xlnm.Print_Titles" localSheetId="0">'объемы и источники'!$3:$4</definedName>
    <definedName name="_xlnm.Print_Area" localSheetId="1">'9 месяцев'!$A$1:$J$171</definedName>
    <definedName name="_xlnm.Print_Area" localSheetId="0">'объемы и источники'!$A$1:$G$171</definedName>
  </definedNames>
  <calcPr fullCalcOnLoad="1"/>
</workbook>
</file>

<file path=xl/sharedStrings.xml><?xml version="1.0" encoding="utf-8"?>
<sst xmlns="http://schemas.openxmlformats.org/spreadsheetml/2006/main" count="376" uniqueCount="112">
  <si>
    <t>тыс. рублей</t>
  </si>
  <si>
    <t>Наименование программы</t>
  </si>
  <si>
    <t>Финанси-рование за            2007 г.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</si>
  <si>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</si>
  <si>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</si>
  <si>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</si>
  <si>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</si>
  <si>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</si>
  <si>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всего</t>
  </si>
  <si>
    <t xml:space="preserve">в том числе подпрограммы: </t>
  </si>
  <si>
    <t>2.1. "Выполнение государственных обязательств по обеспечению жильем  категорий граждан, установленных федеральным законодательством"</t>
  </si>
  <si>
    <t>2.2. "Обеспечение жильем молодых семей"</t>
  </si>
  <si>
    <t xml:space="preserve">федеральный бюджет: </t>
  </si>
  <si>
    <t>Информация</t>
  </si>
  <si>
    <t>о ходе реализации федеральных целевых программ</t>
  </si>
  <si>
    <t>Финанси-рование</t>
  </si>
  <si>
    <t>% финанси-рования к лимиту</t>
  </si>
  <si>
    <t>Выполнение</t>
  </si>
  <si>
    <t>% выполнения к лимиту</t>
  </si>
  <si>
    <t xml:space="preserve">Всего </t>
  </si>
  <si>
    <t>в том числе:</t>
  </si>
  <si>
    <t>Капи-тальные вложения</t>
  </si>
  <si>
    <t>Прочие текущие расходы</t>
  </si>
  <si>
    <t>НИОКР</t>
  </si>
  <si>
    <t>5. "Социальная поддержка инвалидов на 2006-2010 годы"</t>
  </si>
  <si>
    <t>1."Разработка, восстановление и организация производства стратегических дефицитных импортозамещающих материалов и малотоннажной химии для вооружения, военной и специальной техники на 2009-2011 годы и на период до 2015 года "</t>
  </si>
  <si>
    <t>I. Развитие высоких технологий</t>
  </si>
  <si>
    <t>II. Жильё</t>
  </si>
  <si>
    <t>III. Транспортная инфраструктура</t>
  </si>
  <si>
    <t>IV. Село</t>
  </si>
  <si>
    <t>V. Социальная инфраструктура</t>
  </si>
  <si>
    <t>VI. Безопасность</t>
  </si>
  <si>
    <t>VII. Развитие регионов</t>
  </si>
  <si>
    <t>VIII. Развитие государственных институтов</t>
  </si>
  <si>
    <t>3.1. "Автомобильные дороги"</t>
  </si>
  <si>
    <t xml:space="preserve">в том числе подпрограмма: </t>
  </si>
  <si>
    <t>3. "Развитие транспортной системы России (2010-2015 годы)" , в том числе подпрограмма:</t>
  </si>
  <si>
    <t>6. "Повышение эффектвности использования и развитие ресурсного потенциала рыбохозяйственного комплекса в 2009-2014 годах"</t>
  </si>
  <si>
    <t>2.4."Стимулирование программ развития жилищного строительства субъектов Российской Федерации"</t>
  </si>
  <si>
    <t>2. "Жилище" на 2011-2015 годы</t>
  </si>
  <si>
    <t>5. "Сохранение и восстановление плодородия почв, земель сельскохозяйственного назначения и агроландшафтов как национального достояния России на 2006-2010 годы и на период до 2013 года"</t>
  </si>
  <si>
    <t>4. "Социальное развитие села до 2013 года"</t>
  </si>
  <si>
    <t>Лимит                      на 2012 г.</t>
  </si>
  <si>
    <t>9. "Предупреждение и борьба с социально значимыми заболеваниями на 2007-2012 годы"</t>
  </si>
  <si>
    <t>9.1. "Сахарный диабет"</t>
  </si>
  <si>
    <t>9.2. "Туберкулез"</t>
  </si>
  <si>
    <t>9.3. "Вакцинопрофилактика"</t>
  </si>
  <si>
    <t>9.4. "ВИЧ-инфекция"</t>
  </si>
  <si>
    <t>9.5. "Онкология"</t>
  </si>
  <si>
    <t>9.7. "Артериальная гипертония"</t>
  </si>
  <si>
    <t xml:space="preserve">11. "Научные и научно-педагогические кадры инновационной России" на 2009-2013 годы </t>
  </si>
  <si>
    <t>12."Повышение устойчивости жилых домов, основных объектов и систем жизнеобеспечения в сейсмических районах Российской Федерации на 2009 - 2013 годы"</t>
  </si>
  <si>
    <t>13. "Модернизация Единой системы организации воздушного движения Российской Федерации (2009-2015 годы)"</t>
  </si>
  <si>
    <t>14. "Повышение безопасности дорожного движения в 2006-2012 годах"</t>
  </si>
  <si>
    <t>16. "Развитие судебной системы России на 2007-2012 годы"</t>
  </si>
  <si>
    <t xml:space="preserve">17.  "Создание автоматизированной системы кадастра недвижимости (2006-2012 годы)"                                                                                                                                  </t>
  </si>
  <si>
    <t>7."Развитие водохозяйственного комплекса Российской Федерации в 2012-2020 годах"</t>
  </si>
  <si>
    <t>8. "Развитие физической культуры и спорта в Российской Федерации                               на 2006-2015 годы"</t>
  </si>
  <si>
    <t>9.6."Психические растройства"</t>
  </si>
  <si>
    <t>10.  "Культура России" (2012-2016 годы)</t>
  </si>
  <si>
    <t>15. "Юг России" (2008-2013 годы)</t>
  </si>
  <si>
    <t>ГРБС</t>
  </si>
  <si>
    <t xml:space="preserve">Министерство промышленной и транспортной политики Республики Северная Осетия-Алания </t>
  </si>
  <si>
    <t>Федеральное государственное унитарное предприятие "Администрация гражданских аэропортов (аэродромов)", г.Москва</t>
  </si>
  <si>
    <t xml:space="preserve">ФГУ "Управление ордена Знак Почета Северо-Кавказских автомобильных дорог Федерального дорожного агентства", г.Пятигорск , Комитет дорожного хозяйства Республики Северная Осетия-Алания, Филиал ФКУ Упрдор "Северный Кавказ" в Республике Северная Осетия-Алания  </t>
  </si>
  <si>
    <t>Государственное образовательное учреждение высшего профессионального образования  "Северо-Кавказский горно-металлургический институт (государственный технологический университет)"</t>
  </si>
  <si>
    <t xml:space="preserve">ФГУ "Управление мелиорации земель и сельскохозяйственного водоснабжения по Республике Северная Осетия-Алания" </t>
  </si>
  <si>
    <t xml:space="preserve">ФГУ "Управление эксплуатации Терско-Кумского гидроузла", г.Моздок, Минсельхозпрод Республики Северная Осетия-Алания </t>
  </si>
  <si>
    <t>ФГУ "Главный авиационный метеорологический центр Росгидромета", г.Моска</t>
  </si>
  <si>
    <t xml:space="preserve">Минсельхозпрод Республики Северная Осетия-Алания </t>
  </si>
  <si>
    <t>Министерство спорта, туризма и молодежной политики Российской Федерации</t>
  </si>
  <si>
    <t>2. "Развитие телерадиовещания в Российской Федерации на 2009-2015 годы"</t>
  </si>
  <si>
    <t>Федеральное государственное унитарное предприятие "Российская телевизионная и радиовещательная сеть"</t>
  </si>
  <si>
    <t xml:space="preserve">ГУП РСО-Алания "Безопасность", Министерство образования и науки Республики Северная Осетия-Алания </t>
  </si>
  <si>
    <t xml:space="preserve">Аппарат мировых судей Республики Северная Осетия-Алания, Управление Судебного департамента при Верхновном Суде Российской Федерации в Республике Северная Осетия-Алания, Арбитражный Суд Республики Северная Осетия-Алания  </t>
  </si>
  <si>
    <t xml:space="preserve">Управление Федеральной службы государственной регистрации, кадастра и картографии по Республике Северная Осетия-Алания </t>
  </si>
  <si>
    <t>Минрегион России, Минэнерго России, Минсельхоз России, Росавтодор, Минобрнауки России</t>
  </si>
  <si>
    <t xml:space="preserve">Министерство архитектуры и строительной политики Республики Северная Осетия-Алания </t>
  </si>
  <si>
    <t xml:space="preserve">Министерство здравоохранения Республики Северная Осетия-Алания </t>
  </si>
  <si>
    <t xml:space="preserve">Министерство культуры и массовых коммуникаций Республики Северная Осетия-Алания </t>
  </si>
  <si>
    <t>3. "Жилище" на 2011-2015 годы</t>
  </si>
  <si>
    <t>3.1. "Выполнение государственных обязательств по обеспечению жильем  категорий граждан, установленных федеральным законодательством"</t>
  </si>
  <si>
    <t>3.2. "Обеспечение жильем молодых семей"</t>
  </si>
  <si>
    <t>3.3. "Стимулирование программ развития жилищного строительства субъектов Российской Федерации"</t>
  </si>
  <si>
    <t xml:space="preserve">4."Развитие транспортной системы России (2010-2015 годы)" </t>
  </si>
  <si>
    <t>4.1. "Автомобильные дороги"</t>
  </si>
  <si>
    <t>4.2 "Гражданская авиация"</t>
  </si>
  <si>
    <t>5. "Социальное развитие села до 2013 года"</t>
  </si>
  <si>
    <t>6. "Сохранение и восстановление плодородия почв, земель сельскохозяйственного назначения и агроландшафтов как национального достояния России на 2006-2010 годы и на период до 2013 года"</t>
  </si>
  <si>
    <t>7. "Повышение эффективности использования и развитие ресурсного потенциала рыбохозяйственного комплекса в 2009-2014 годах"</t>
  </si>
  <si>
    <t>8. "Развитие водохозяйственного комплекса Российской Федерации в 2012-2020 годах"</t>
  </si>
  <si>
    <t>9. "Развитие физической культуры и спорта в Российской Федерации на 2006-2015 годы"</t>
  </si>
  <si>
    <t>10. "Предупреждение и борьба с социально значимыми заболеваниями на 2007-2012 годы"</t>
  </si>
  <si>
    <t>10.1. "Сахарный диабет"</t>
  </si>
  <si>
    <t>10.2. "Туберкулез"</t>
  </si>
  <si>
    <t>10.3. "Вакцинопрофилактика"</t>
  </si>
  <si>
    <t>10.4. "ВИЧ-инфекция"</t>
  </si>
  <si>
    <t>10.5. "Онкология"</t>
  </si>
  <si>
    <t>10.6."Психические расстройства"</t>
  </si>
  <si>
    <t>10.7. "Артериальная гипертония"</t>
  </si>
  <si>
    <t>11. "Культура России" (2012-2016 годы)</t>
  </si>
  <si>
    <t xml:space="preserve">12. "Научные и научно-педагогические кадры инновационной России" на 2009-2013 годы </t>
  </si>
  <si>
    <t>13."Повышение устойчивости жилых домов, основных объектов и систем жизнеобеспечения в сейсмических районах Российской Федерации на 2009 - 2013 годы"</t>
  </si>
  <si>
    <t>14. "Модернизация Единой системы организации воздушного движения Российской Федерации (2009-2015 годы)"</t>
  </si>
  <si>
    <t>15. "Повышение безопасности дорожного движения в 2006-2012 годах"</t>
  </si>
  <si>
    <t>16. "Юг России (2008-2013 годы)"</t>
  </si>
  <si>
    <t>17. "Развитие судебной системы России на 2007-2012 годы"</t>
  </si>
  <si>
    <t xml:space="preserve">18.  "Создание автоматизированной системы кадастра недвижимости (2006-2012 годы)"                                                                                                                                  </t>
  </si>
  <si>
    <t>на территории Республики Северная Осетия-Алания за 9 месяцев 2012 года</t>
  </si>
  <si>
    <t>Финанси-рование за 9 месяцев 2011 года</t>
  </si>
  <si>
    <t>% фин-я за 9 месяцев 2012 года к фин-ю за 9 месяцев 2011 года</t>
  </si>
  <si>
    <t xml:space="preserve">Объемы и источники финансирования федеральных целевых программ на территории Республики Северная Осетия-Алания за 9 месяцев 2012 года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</si>
</sst>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;[Red]#,##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00000"/>
    <numFmt numFmtId="190" formatCode="0.0000000"/>
    <numFmt numFmtId="191" formatCode="0.000000"/>
    <numFmt numFmtId="192" formatCode="0.00000"/>
    <numFmt numFmtId="193" formatCode="0.0%"/>
    <numFmt numFmtId="194" formatCode="0.0000000000"/>
    <numFmt numFmtId="195" formatCode="0.000000000"/>
    <numFmt numFmtId="196" formatCode="0.000%"/>
  </numFmts>
  <fonts count="55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180" fontId="1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80" fontId="3" fillId="0" borderId="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180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80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80" fontId="5" fillId="32" borderId="10" xfId="0" applyNumberFormat="1" applyFont="1" applyFill="1" applyBorder="1" applyAlignment="1">
      <alignment horizontal="center" vertical="center" wrapText="1"/>
    </xf>
    <xf numFmtId="180" fontId="4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80" fontId="16" fillId="32" borderId="10" xfId="0" applyNumberFormat="1" applyFont="1" applyFill="1" applyBorder="1" applyAlignment="1">
      <alignment horizontal="center" vertical="center" wrapText="1"/>
    </xf>
    <xf numFmtId="181" fontId="16" fillId="32" borderId="10" xfId="0" applyNumberFormat="1" applyFont="1" applyFill="1" applyBorder="1" applyAlignment="1">
      <alignment horizontal="center" vertical="center" wrapText="1"/>
    </xf>
    <xf numFmtId="180" fontId="52" fillId="32" borderId="10" xfId="0" applyNumberFormat="1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1" fontId="17" fillId="32" borderId="10" xfId="0" applyNumberFormat="1" applyFont="1" applyFill="1" applyBorder="1" applyAlignment="1">
      <alignment horizontal="center" vertical="center" wrapText="1"/>
    </xf>
    <xf numFmtId="181" fontId="17" fillId="32" borderId="10" xfId="0" applyNumberFormat="1" applyFont="1" applyFill="1" applyBorder="1" applyAlignment="1">
      <alignment horizontal="center" vertical="center" wrapText="1"/>
    </xf>
    <xf numFmtId="180" fontId="17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wrapText="1"/>
    </xf>
    <xf numFmtId="180" fontId="3" fillId="32" borderId="10" xfId="0" applyNumberFormat="1" applyFont="1" applyFill="1" applyBorder="1" applyAlignment="1">
      <alignment horizontal="center" wrapText="1"/>
    </xf>
    <xf numFmtId="180" fontId="3" fillId="32" borderId="10" xfId="0" applyNumberFormat="1" applyFont="1" applyFill="1" applyBorder="1" applyAlignment="1">
      <alignment horizontal="center"/>
    </xf>
    <xf numFmtId="180" fontId="1" fillId="32" borderId="10" xfId="0" applyNumberFormat="1" applyFont="1" applyFill="1" applyBorder="1" applyAlignment="1">
      <alignment horizontal="center" wrapText="1"/>
    </xf>
    <xf numFmtId="180" fontId="3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180" fontId="1" fillId="32" borderId="11" xfId="0" applyNumberFormat="1" applyFont="1" applyFill="1" applyBorder="1" applyAlignment="1">
      <alignment horizontal="center" vertical="center" wrapText="1"/>
    </xf>
    <xf numFmtId="180" fontId="1" fillId="32" borderId="12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80" fontId="3" fillId="32" borderId="12" xfId="0" applyNumberFormat="1" applyFont="1" applyFill="1" applyBorder="1" applyAlignment="1">
      <alignment horizontal="center" vertical="center" wrapText="1"/>
    </xf>
    <xf numFmtId="180" fontId="3" fillId="32" borderId="11" xfId="0" applyNumberFormat="1" applyFont="1" applyFill="1" applyBorder="1" applyAlignment="1">
      <alignment horizontal="center" vertical="center" wrapText="1"/>
    </xf>
    <xf numFmtId="180" fontId="4" fillId="32" borderId="12" xfId="0" applyNumberFormat="1" applyFont="1" applyFill="1" applyBorder="1" applyAlignment="1">
      <alignment horizontal="center" vertical="center" wrapText="1"/>
    </xf>
    <xf numFmtId="180" fontId="5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1" fillId="32" borderId="0" xfId="0" applyFont="1" applyFill="1" applyBorder="1" applyAlignment="1">
      <alignment vertical="center" wrapText="1"/>
    </xf>
    <xf numFmtId="180" fontId="5" fillId="32" borderId="10" xfId="0" applyNumberFormat="1" applyFont="1" applyFill="1" applyBorder="1" applyAlignment="1">
      <alignment horizontal="center" vertical="center" wrapText="1"/>
    </xf>
    <xf numFmtId="180" fontId="3" fillId="32" borderId="0" xfId="0" applyNumberFormat="1" applyFont="1" applyFill="1" applyBorder="1" applyAlignment="1">
      <alignment horizontal="center" vertical="center" wrapText="1"/>
    </xf>
    <xf numFmtId="180" fontId="4" fillId="32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180" fontId="5" fillId="32" borderId="10" xfId="0" applyNumberFormat="1" applyFont="1" applyFill="1" applyBorder="1" applyAlignment="1">
      <alignment horizontal="center"/>
    </xf>
    <xf numFmtId="180" fontId="10" fillId="32" borderId="10" xfId="0" applyNumberFormat="1" applyFont="1" applyFill="1" applyBorder="1" applyAlignment="1">
      <alignment horizontal="center" wrapText="1"/>
    </xf>
    <xf numFmtId="180" fontId="5" fillId="32" borderId="10" xfId="0" applyNumberFormat="1" applyFont="1" applyFill="1" applyBorder="1" applyAlignment="1">
      <alignment horizontal="center" wrapText="1"/>
    </xf>
    <xf numFmtId="0" fontId="11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180" fontId="5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wrapText="1"/>
    </xf>
    <xf numFmtId="180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180" fontId="5" fillId="32" borderId="0" xfId="0" applyNumberFormat="1" applyFont="1" applyFill="1" applyBorder="1" applyAlignment="1">
      <alignment horizontal="right" vertical="center" wrapText="1"/>
    </xf>
    <xf numFmtId="180" fontId="3" fillId="32" borderId="10" xfId="0" applyNumberFormat="1" applyFont="1" applyFill="1" applyBorder="1" applyAlignment="1">
      <alignment wrapText="1"/>
    </xf>
    <xf numFmtId="180" fontId="3" fillId="32" borderId="10" xfId="0" applyNumberFormat="1" applyFont="1" applyFill="1" applyBorder="1" applyAlignment="1">
      <alignment horizontal="center" wrapText="1"/>
    </xf>
    <xf numFmtId="180" fontId="2" fillId="32" borderId="10" xfId="0" applyNumberFormat="1" applyFont="1" applyFill="1" applyBorder="1" applyAlignment="1">
      <alignment horizontal="center" vertical="center" wrapText="1"/>
    </xf>
    <xf numFmtId="180" fontId="2" fillId="32" borderId="0" xfId="0" applyNumberFormat="1" applyFont="1" applyFill="1" applyBorder="1" applyAlignment="1">
      <alignment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180" fontId="3" fillId="32" borderId="13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right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181" fontId="3" fillId="32" borderId="10" xfId="0" applyNumberFormat="1" applyFont="1" applyFill="1" applyBorder="1" applyAlignment="1">
      <alignment horizontal="center" vertical="center" wrapText="1"/>
    </xf>
    <xf numFmtId="182" fontId="16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wrapText="1"/>
    </xf>
    <xf numFmtId="180" fontId="3" fillId="32" borderId="0" xfId="0" applyNumberFormat="1" applyFont="1" applyFill="1" applyBorder="1" applyAlignment="1">
      <alignment wrapText="1"/>
    </xf>
    <xf numFmtId="1" fontId="5" fillId="32" borderId="10" xfId="0" applyNumberFormat="1" applyFont="1" applyFill="1" applyBorder="1" applyAlignment="1">
      <alignment horizontal="center" vertical="center" wrapText="1"/>
    </xf>
    <xf numFmtId="180" fontId="53" fillId="32" borderId="10" xfId="0" applyNumberFormat="1" applyFont="1" applyFill="1" applyBorder="1" applyAlignment="1">
      <alignment horizontal="center" vertical="center" wrapText="1"/>
    </xf>
    <xf numFmtId="180" fontId="54" fillId="32" borderId="10" xfId="0" applyNumberFormat="1" applyFont="1" applyFill="1" applyBorder="1" applyAlignment="1">
      <alignment horizontal="center" vertical="center" wrapText="1"/>
    </xf>
    <xf numFmtId="180" fontId="53" fillId="32" borderId="12" xfId="0" applyNumberFormat="1" applyFont="1" applyFill="1" applyBorder="1" applyAlignment="1">
      <alignment horizontal="center" vertical="center" wrapText="1"/>
    </xf>
    <xf numFmtId="1" fontId="3" fillId="32" borderId="0" xfId="0" applyNumberFormat="1" applyFont="1" applyFill="1" applyBorder="1" applyAlignment="1">
      <alignment wrapText="1"/>
    </xf>
    <xf numFmtId="180" fontId="3" fillId="32" borderId="12" xfId="0" applyNumberFormat="1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180" fontId="5" fillId="32" borderId="10" xfId="0" applyNumberFormat="1" applyFont="1" applyFill="1" applyBorder="1" applyAlignment="1">
      <alignment horizontal="right" vertical="center" wrapText="1"/>
    </xf>
    <xf numFmtId="181" fontId="1" fillId="32" borderId="10" xfId="0" applyNumberFormat="1" applyFont="1" applyFill="1" applyBorder="1" applyAlignment="1">
      <alignment horizontal="center" vertical="center" wrapText="1"/>
    </xf>
    <xf numFmtId="180" fontId="3" fillId="32" borderId="10" xfId="0" applyNumberFormat="1" applyFont="1" applyFill="1" applyBorder="1" applyAlignment="1">
      <alignment horizontal="righ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180" fontId="3" fillId="32" borderId="13" xfId="0" applyNumberFormat="1" applyFont="1" applyFill="1" applyBorder="1" applyAlignment="1">
      <alignment horizontal="center" vertical="center" wrapText="1"/>
    </xf>
    <xf numFmtId="180" fontId="3" fillId="32" borderId="14" xfId="0" applyNumberFormat="1" applyFont="1" applyFill="1" applyBorder="1" applyAlignment="1">
      <alignment horizontal="center" vertical="center" wrapText="1"/>
    </xf>
    <xf numFmtId="180" fontId="3" fillId="32" borderId="15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right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181" fontId="3" fillId="0" borderId="0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view="pageBreakPreview" zoomScaleSheetLayoutView="100" zoomScalePageLayoutView="0" workbookViewId="0" topLeftCell="A1">
      <pane ySplit="2490" topLeftCell="A1" activePane="bottomLeft" state="split"/>
      <selection pane="topLeft" activeCell="A1" sqref="A1:F1"/>
      <selection pane="bottomLeft" activeCell="D5" sqref="D5"/>
    </sheetView>
  </sheetViews>
  <sheetFormatPr defaultColWidth="9.140625" defaultRowHeight="12.75"/>
  <cols>
    <col min="1" max="1" width="45.421875" style="19" customWidth="1"/>
    <col min="2" max="2" width="12.57421875" style="20" hidden="1" customWidth="1"/>
    <col min="3" max="3" width="10.8515625" style="21" customWidth="1"/>
    <col min="4" max="4" width="10.7109375" style="21" customWidth="1"/>
    <col min="5" max="5" width="14.28125" style="21" customWidth="1"/>
    <col min="6" max="6" width="10.28125" style="21" customWidth="1"/>
    <col min="7" max="7" width="10.28125" style="7" hidden="1" customWidth="1"/>
    <col min="8" max="8" width="9.140625" style="7" hidden="1" customWidth="1"/>
    <col min="9" max="9" width="9.57421875" style="7" bestFit="1" customWidth="1"/>
    <col min="10" max="10" width="9.421875" style="7" bestFit="1" customWidth="1"/>
    <col min="11" max="11" width="9.57421875" style="7" bestFit="1" customWidth="1"/>
    <col min="12" max="66" width="9.140625" style="7" customWidth="1"/>
    <col min="67" max="67" width="14.8515625" style="7" customWidth="1"/>
    <col min="68" max="68" width="13.28125" style="7" customWidth="1"/>
    <col min="69" max="69" width="13.140625" style="7" customWidth="1"/>
    <col min="70" max="71" width="15.28125" style="7" customWidth="1"/>
    <col min="72" max="72" width="15.8515625" style="7" customWidth="1"/>
    <col min="73" max="73" width="16.140625" style="7" customWidth="1"/>
    <col min="74" max="74" width="17.57421875" style="7" customWidth="1"/>
    <col min="75" max="75" width="19.00390625" style="7" customWidth="1"/>
    <col min="76" max="76" width="18.28125" style="7" customWidth="1"/>
    <col min="77" max="77" width="15.421875" style="7" customWidth="1"/>
    <col min="78" max="78" width="16.00390625" style="7" customWidth="1"/>
    <col min="79" max="79" width="15.421875" style="7" customWidth="1"/>
    <col min="80" max="80" width="16.57421875" style="7" customWidth="1"/>
    <col min="81" max="81" width="14.8515625" style="7" customWidth="1"/>
    <col min="82" max="82" width="15.28125" style="7" customWidth="1"/>
    <col min="83" max="83" width="15.57421875" style="7" customWidth="1"/>
    <col min="84" max="84" width="16.140625" style="7" customWidth="1"/>
    <col min="85" max="85" width="16.421875" style="7" customWidth="1"/>
    <col min="86" max="86" width="16.57421875" style="7" customWidth="1"/>
    <col min="87" max="87" width="16.421875" style="7" customWidth="1"/>
    <col min="88" max="88" width="17.140625" style="7" customWidth="1"/>
    <col min="89" max="89" width="17.7109375" style="7" customWidth="1"/>
    <col min="90" max="90" width="17.140625" style="7" customWidth="1"/>
    <col min="91" max="91" width="17.28125" style="7" customWidth="1"/>
    <col min="92" max="92" width="17.57421875" style="7" customWidth="1"/>
    <col min="93" max="93" width="17.7109375" style="7" customWidth="1"/>
    <col min="94" max="94" width="19.28125" style="7" customWidth="1"/>
    <col min="95" max="95" width="16.7109375" style="7" customWidth="1"/>
    <col min="96" max="96" width="17.7109375" style="7" customWidth="1"/>
    <col min="97" max="97" width="17.28125" style="7" customWidth="1"/>
    <col min="98" max="98" width="17.7109375" style="7" customWidth="1"/>
    <col min="99" max="99" width="18.8515625" style="7" customWidth="1"/>
    <col min="100" max="100" width="16.57421875" style="7" customWidth="1"/>
    <col min="101" max="101" width="18.28125" style="7" customWidth="1"/>
    <col min="102" max="102" width="18.8515625" style="7" customWidth="1"/>
    <col min="103" max="103" width="16.7109375" style="7" customWidth="1"/>
    <col min="104" max="104" width="17.8515625" style="7" customWidth="1"/>
    <col min="105" max="105" width="18.140625" style="7" customWidth="1"/>
    <col min="106" max="106" width="17.00390625" style="7" customWidth="1"/>
    <col min="107" max="107" width="15.00390625" style="7" customWidth="1"/>
    <col min="108" max="108" width="15.8515625" style="7" customWidth="1"/>
    <col min="109" max="109" width="16.421875" style="7" customWidth="1"/>
    <col min="110" max="110" width="15.57421875" style="7" customWidth="1"/>
    <col min="111" max="111" width="16.7109375" style="7" customWidth="1"/>
    <col min="112" max="113" width="18.140625" style="7" customWidth="1"/>
    <col min="114" max="114" width="17.8515625" style="7" customWidth="1"/>
    <col min="115" max="115" width="18.7109375" style="7" customWidth="1"/>
    <col min="116" max="116" width="16.7109375" style="7" customWidth="1"/>
    <col min="117" max="118" width="16.421875" style="7" customWidth="1"/>
    <col min="119" max="119" width="16.140625" style="7" customWidth="1"/>
    <col min="120" max="120" width="16.00390625" style="7" customWidth="1"/>
    <col min="121" max="121" width="13.7109375" style="7" customWidth="1"/>
    <col min="122" max="123" width="11.57421875" style="7" customWidth="1"/>
    <col min="124" max="124" width="12.7109375" style="7" customWidth="1"/>
    <col min="125" max="125" width="13.28125" style="7" customWidth="1"/>
    <col min="126" max="126" width="14.140625" style="7" customWidth="1"/>
    <col min="127" max="127" width="13.8515625" style="7" customWidth="1"/>
    <col min="128" max="128" width="13.28125" style="7" customWidth="1"/>
    <col min="129" max="129" width="13.57421875" style="7" customWidth="1"/>
    <col min="130" max="130" width="13.8515625" style="7" customWidth="1"/>
    <col min="131" max="131" width="14.8515625" style="7" customWidth="1"/>
    <col min="132" max="132" width="13.140625" style="7" customWidth="1"/>
    <col min="133" max="133" width="12.140625" style="7" customWidth="1"/>
    <col min="134" max="134" width="15.28125" style="7" customWidth="1"/>
    <col min="135" max="135" width="17.28125" style="7" customWidth="1"/>
    <col min="136" max="136" width="16.421875" style="7" customWidth="1"/>
    <col min="137" max="137" width="14.421875" style="7" customWidth="1"/>
    <col min="138" max="138" width="13.140625" style="7" customWidth="1"/>
    <col min="139" max="139" width="11.8515625" style="7" customWidth="1"/>
    <col min="140" max="140" width="13.57421875" style="7" customWidth="1"/>
    <col min="141" max="141" width="17.140625" style="7" customWidth="1"/>
    <col min="142" max="142" width="15.00390625" style="7" customWidth="1"/>
    <col min="143" max="16384" width="9.140625" style="7" customWidth="1"/>
  </cols>
  <sheetData>
    <row r="1" spans="1:8" s="1" customFormat="1" ht="30.75" customHeight="1">
      <c r="A1" s="107" t="s">
        <v>111</v>
      </c>
      <c r="B1" s="107"/>
      <c r="C1" s="107"/>
      <c r="D1" s="107"/>
      <c r="E1" s="107"/>
      <c r="F1" s="107"/>
      <c r="G1" s="8"/>
      <c r="H1" s="8"/>
    </row>
    <row r="2" spans="1:6" s="1" customFormat="1" ht="15">
      <c r="A2" s="108" t="s">
        <v>0</v>
      </c>
      <c r="B2" s="108"/>
      <c r="C2" s="108"/>
      <c r="D2" s="108"/>
      <c r="E2" s="108"/>
      <c r="F2" s="108"/>
    </row>
    <row r="3" spans="1:6" s="1" customFormat="1" ht="15">
      <c r="A3" s="109" t="s">
        <v>1</v>
      </c>
      <c r="B3" s="18"/>
      <c r="C3" s="110" t="s">
        <v>19</v>
      </c>
      <c r="D3" s="110" t="s">
        <v>20</v>
      </c>
      <c r="E3" s="110"/>
      <c r="F3" s="110"/>
    </row>
    <row r="4" spans="1:6" s="1" customFormat="1" ht="47.25">
      <c r="A4" s="109"/>
      <c r="B4" s="13" t="s">
        <v>2</v>
      </c>
      <c r="C4" s="110"/>
      <c r="D4" s="9" t="s">
        <v>21</v>
      </c>
      <c r="E4" s="9" t="s">
        <v>22</v>
      </c>
      <c r="F4" s="10" t="s">
        <v>23</v>
      </c>
    </row>
    <row r="5" spans="1:10" s="1" customFormat="1" ht="15.75">
      <c r="A5" s="14" t="s">
        <v>3</v>
      </c>
      <c r="B5" s="15" t="e">
        <f>#REF!+#REF!+#REF!+B129+#REF!+B168+#REF!+#REF!+#REF!+#REF!+#REF!+#REF!+#REF!+#REF!+#REF!+#REF!+#REF!+#REF!+#REF!</f>
        <v>#REF!</v>
      </c>
      <c r="C5" s="15">
        <f>C6+C7+C8+C9</f>
        <v>7863440.86</v>
      </c>
      <c r="D5" s="15">
        <f>D6+D7+D8+D9</f>
        <v>6982468.000000001</v>
      </c>
      <c r="E5" s="15">
        <f>E6+E7+E8</f>
        <v>734002.4599999998</v>
      </c>
      <c r="F5" s="15">
        <f>F6+F7</f>
        <v>5000</v>
      </c>
      <c r="G5" s="2">
        <f>D5+E5+F5</f>
        <v>7721470.460000001</v>
      </c>
      <c r="I5" s="3"/>
      <c r="J5" s="3"/>
    </row>
    <row r="6" spans="1:10" s="1" customFormat="1" ht="15.75">
      <c r="A6" s="16" t="s">
        <v>4</v>
      </c>
      <c r="B6" s="15" t="e">
        <f>B45+B124+#REF!+B130+B163+B169+#REF!+#REF!+#REF!+#REF!+#REF!+#REF!+#REF!+#REF!+B157+#REF!+#REF!+#REF!+#REF!</f>
        <v>#REF!</v>
      </c>
      <c r="C6" s="15">
        <f>C12+C23+C45+C57+C62+C67+C78+C83+C124+C135+C151+C157+C163+C168+C73+C17</f>
        <v>7648898.69</v>
      </c>
      <c r="D6" s="15">
        <f>D12+D23+D45+D57+D62+D67+D83+D141+D146+D151+D157+D163+D168+D124+D78+D135+D73</f>
        <v>6882567.4</v>
      </c>
      <c r="E6" s="15">
        <f>E12+E23+E45+E57+E62+E67+E83+E141+E146+E151+E157+E163+E168+E124+E78</f>
        <v>619360.8899999999</v>
      </c>
      <c r="F6" s="15">
        <v>5000</v>
      </c>
      <c r="G6" s="2">
        <f>D6+E6+F6</f>
        <v>7506928.29</v>
      </c>
      <c r="J6" s="3"/>
    </row>
    <row r="7" spans="1:10" s="1" customFormat="1" ht="15.75">
      <c r="A7" s="16" t="s">
        <v>5</v>
      </c>
      <c r="B7" s="15" t="e">
        <f>B46+B125+#REF!+B131+B164+B170+#REF!+#REF!+#REF!+#REF!+#REF!+#REF!+#REF!+#REF!+B158+#REF!+#REF!+#REF!+#REF!</f>
        <v>#REF!</v>
      </c>
      <c r="C7" s="15">
        <f>D7+E7</f>
        <v>182876.9</v>
      </c>
      <c r="D7" s="15">
        <f>D46+D158+D125</f>
        <v>99879.2</v>
      </c>
      <c r="E7" s="15">
        <f>E24+E58+E63+E68+E79+E84+E125+E142+E152+E158+E164+E169</f>
        <v>82997.7</v>
      </c>
      <c r="F7" s="15"/>
      <c r="G7" s="2">
        <f>D7+E7</f>
        <v>182876.9</v>
      </c>
      <c r="J7" s="3"/>
    </row>
    <row r="8" spans="1:11" s="1" customFormat="1" ht="15.75">
      <c r="A8" s="16" t="s">
        <v>6</v>
      </c>
      <c r="B8" s="15" t="e">
        <f>B47+B126+#REF!+B132+B165+B171+#REF!+#REF!+#REF!+#REF!+#REF!+#REF!+#REF!+#REF!+B159+#REF!+#REF!+#REF!+#REF!</f>
        <v>#REF!</v>
      </c>
      <c r="C8" s="15">
        <f>D8+E8</f>
        <v>31665.27</v>
      </c>
      <c r="D8" s="15">
        <f>D47</f>
        <v>21.4</v>
      </c>
      <c r="E8" s="15">
        <f>E25+E80+E85+E170</f>
        <v>31643.87</v>
      </c>
      <c r="F8" s="15"/>
      <c r="G8" s="2"/>
      <c r="I8" s="3"/>
      <c r="K8" s="3"/>
    </row>
    <row r="9" spans="1:11" s="1" customFormat="1" ht="15.75">
      <c r="A9" s="16" t="s">
        <v>7</v>
      </c>
      <c r="B9" s="15" t="e">
        <f>B48+B127+#REF!+B133+B166+#REF!+#REF!+#REF!+#REF!+#REF!+#REF!+#REF!+#REF!+#REF!+B160+#REF!+#REF!+#REF!+#REF!</f>
        <v>#REF!</v>
      </c>
      <c r="C9" s="15"/>
      <c r="D9" s="15"/>
      <c r="E9" s="17"/>
      <c r="F9" s="17"/>
      <c r="G9" s="2"/>
      <c r="K9" s="3"/>
    </row>
    <row r="10" spans="1:11" s="11" customFormat="1" ht="22.5" customHeight="1">
      <c r="A10" s="112" t="s">
        <v>26</v>
      </c>
      <c r="B10" s="112"/>
      <c r="C10" s="112"/>
      <c r="D10" s="112"/>
      <c r="E10" s="112"/>
      <c r="F10" s="112"/>
      <c r="G10" s="112"/>
      <c r="H10" s="113"/>
      <c r="I10" s="12"/>
      <c r="K10" s="12"/>
    </row>
    <row r="11" spans="1:8" s="1" customFormat="1" ht="110.25">
      <c r="A11" s="22" t="s">
        <v>25</v>
      </c>
      <c r="B11" s="23"/>
      <c r="C11" s="23">
        <v>5000</v>
      </c>
      <c r="D11" s="23"/>
      <c r="E11" s="22"/>
      <c r="F11" s="23">
        <v>5000</v>
      </c>
      <c r="G11" s="44"/>
      <c r="H11" s="44"/>
    </row>
    <row r="12" spans="1:11" s="1" customFormat="1" ht="15.75">
      <c r="A12" s="24" t="s">
        <v>4</v>
      </c>
      <c r="B12" s="26"/>
      <c r="C12" s="25">
        <v>5000</v>
      </c>
      <c r="D12" s="45"/>
      <c r="E12" s="45"/>
      <c r="F12" s="25">
        <v>5000</v>
      </c>
      <c r="G12" s="44"/>
      <c r="H12" s="44"/>
      <c r="K12" s="3"/>
    </row>
    <row r="13" spans="1:8" s="1" customFormat="1" ht="15.75">
      <c r="A13" s="24" t="s">
        <v>5</v>
      </c>
      <c r="B13" s="26"/>
      <c r="C13" s="46"/>
      <c r="D13" s="45"/>
      <c r="E13" s="45"/>
      <c r="F13" s="47"/>
      <c r="G13" s="44"/>
      <c r="H13" s="44"/>
    </row>
    <row r="14" spans="1:8" s="1" customFormat="1" ht="15.75">
      <c r="A14" s="24" t="s">
        <v>6</v>
      </c>
      <c r="B14" s="26"/>
      <c r="C14" s="46"/>
      <c r="D14" s="45"/>
      <c r="E14" s="45"/>
      <c r="F14" s="25"/>
      <c r="G14" s="44"/>
      <c r="H14" s="44"/>
    </row>
    <row r="15" spans="1:8" s="1" customFormat="1" ht="15.75" customHeight="1">
      <c r="A15" s="24" t="s">
        <v>7</v>
      </c>
      <c r="B15" s="26"/>
      <c r="C15" s="46"/>
      <c r="D15" s="45"/>
      <c r="E15" s="45"/>
      <c r="F15" s="45"/>
      <c r="G15" s="44"/>
      <c r="H15" s="44"/>
    </row>
    <row r="16" spans="1:8" s="1" customFormat="1" ht="30" customHeight="1">
      <c r="A16" s="22" t="s">
        <v>71</v>
      </c>
      <c r="B16" s="26"/>
      <c r="C16" s="35">
        <f>C17+C18+C19+C20</f>
        <v>141970.4</v>
      </c>
      <c r="D16" s="35">
        <f>D17+D18+D19+D20</f>
        <v>141970.4</v>
      </c>
      <c r="E16" s="45"/>
      <c r="F16" s="45"/>
      <c r="G16" s="44"/>
      <c r="H16" s="44"/>
    </row>
    <row r="17" spans="1:8" s="1" customFormat="1" ht="15.75" customHeight="1">
      <c r="A17" s="24" t="s">
        <v>4</v>
      </c>
      <c r="B17" s="26"/>
      <c r="C17" s="26">
        <v>141970.4</v>
      </c>
      <c r="D17" s="26">
        <v>141970.4</v>
      </c>
      <c r="E17" s="45"/>
      <c r="F17" s="45"/>
      <c r="G17" s="44"/>
      <c r="H17" s="44"/>
    </row>
    <row r="18" spans="1:8" s="1" customFormat="1" ht="15.75" customHeight="1">
      <c r="A18" s="24" t="s">
        <v>5</v>
      </c>
      <c r="B18" s="26"/>
      <c r="C18" s="46"/>
      <c r="D18" s="45"/>
      <c r="E18" s="45"/>
      <c r="F18" s="45"/>
      <c r="G18" s="44"/>
      <c r="H18" s="44"/>
    </row>
    <row r="19" spans="1:8" s="1" customFormat="1" ht="15.75" customHeight="1">
      <c r="A19" s="24" t="s">
        <v>6</v>
      </c>
      <c r="B19" s="26"/>
      <c r="C19" s="46"/>
      <c r="D19" s="45"/>
      <c r="E19" s="45"/>
      <c r="F19" s="45"/>
      <c r="G19" s="44"/>
      <c r="H19" s="44"/>
    </row>
    <row r="20" spans="1:8" s="1" customFormat="1" ht="15.75" customHeight="1">
      <c r="A20" s="24" t="s">
        <v>7</v>
      </c>
      <c r="B20" s="26"/>
      <c r="C20" s="46"/>
      <c r="D20" s="45"/>
      <c r="E20" s="45"/>
      <c r="F20" s="45"/>
      <c r="G20" s="44"/>
      <c r="H20" s="44"/>
    </row>
    <row r="21" spans="1:9" s="11" customFormat="1" ht="21.75" customHeight="1">
      <c r="A21" s="111" t="s">
        <v>27</v>
      </c>
      <c r="B21" s="111"/>
      <c r="C21" s="111"/>
      <c r="D21" s="111"/>
      <c r="E21" s="111"/>
      <c r="F21" s="111"/>
      <c r="G21" s="111"/>
      <c r="H21" s="111"/>
      <c r="I21" s="12">
        <f>C22</f>
        <v>257906.39</v>
      </c>
    </row>
    <row r="22" spans="1:8" s="1" customFormat="1" ht="15.75">
      <c r="A22" s="22" t="s">
        <v>39</v>
      </c>
      <c r="B22" s="23"/>
      <c r="C22" s="23">
        <f>C23+C24+C25+C26+C27</f>
        <v>257906.39</v>
      </c>
      <c r="D22" s="23"/>
      <c r="E22" s="23">
        <f>E23+E24+E25+E26+E27</f>
        <v>257906.39</v>
      </c>
      <c r="F22" s="23"/>
      <c r="G22" s="44"/>
      <c r="H22" s="44"/>
    </row>
    <row r="23" spans="1:8" s="1" customFormat="1" ht="15.75">
      <c r="A23" s="24" t="s">
        <v>4</v>
      </c>
      <c r="B23" s="25" t="e">
        <f>B47+B52+#REF!</f>
        <v>#REF!</v>
      </c>
      <c r="C23" s="23">
        <f>C29+C34+C39</f>
        <v>221406.39</v>
      </c>
      <c r="D23" s="23"/>
      <c r="E23" s="23">
        <f>E29+E34+E39</f>
        <v>221406.39</v>
      </c>
      <c r="F23" s="27" t="e">
        <f>F47+F52+#REF!</f>
        <v>#REF!</v>
      </c>
      <c r="G23" s="44"/>
      <c r="H23" s="44"/>
    </row>
    <row r="24" spans="1:8" s="1" customFormat="1" ht="15.75">
      <c r="A24" s="24" t="s">
        <v>5</v>
      </c>
      <c r="B24" s="25" t="e">
        <f>B48+B53+#REF!</f>
        <v>#REF!</v>
      </c>
      <c r="C24" s="23">
        <f>C30+C35+C40</f>
        <v>9000</v>
      </c>
      <c r="D24" s="23"/>
      <c r="E24" s="23">
        <f>E30+E35+E40</f>
        <v>9000</v>
      </c>
      <c r="F24" s="27" t="e">
        <f>F48+F53+#REF!</f>
        <v>#REF!</v>
      </c>
      <c r="G24" s="44"/>
      <c r="H24" s="44"/>
    </row>
    <row r="25" spans="1:8" s="1" customFormat="1" ht="15.75">
      <c r="A25" s="24" t="s">
        <v>6</v>
      </c>
      <c r="B25" s="48" t="e">
        <f>B49+B54+#REF!</f>
        <v>#REF!</v>
      </c>
      <c r="C25" s="23">
        <f>C31+C36+C41</f>
        <v>27500</v>
      </c>
      <c r="D25" s="23"/>
      <c r="E25" s="23">
        <f>E31+E36+E41</f>
        <v>27500</v>
      </c>
      <c r="F25" s="27" t="e">
        <f>F49+F54+#REF!</f>
        <v>#REF!</v>
      </c>
      <c r="G25" s="44"/>
      <c r="H25" s="44"/>
    </row>
    <row r="26" spans="1:8" s="1" customFormat="1" ht="15.75">
      <c r="A26" s="24" t="s">
        <v>7</v>
      </c>
      <c r="B26" s="48"/>
      <c r="C26" s="25"/>
      <c r="D26" s="25"/>
      <c r="E26" s="23"/>
      <c r="F26" s="25"/>
      <c r="G26" s="44"/>
      <c r="H26" s="44"/>
    </row>
    <row r="27" spans="1:8" s="1" customFormat="1" ht="15.75">
      <c r="A27" s="24" t="s">
        <v>9</v>
      </c>
      <c r="B27" s="48"/>
      <c r="C27" s="45"/>
      <c r="D27" s="45"/>
      <c r="E27" s="45"/>
      <c r="F27" s="45"/>
      <c r="G27" s="44"/>
      <c r="H27" s="44"/>
    </row>
    <row r="28" spans="1:8" s="1" customFormat="1" ht="63">
      <c r="A28" s="49" t="s">
        <v>10</v>
      </c>
      <c r="B28" s="35"/>
      <c r="C28" s="30">
        <f>C29+C30+C31+C32</f>
        <v>169484.29</v>
      </c>
      <c r="D28" s="30"/>
      <c r="E28" s="30">
        <f>E29+E30+E31+E32</f>
        <v>169484.29</v>
      </c>
      <c r="F28" s="45"/>
      <c r="G28" s="44"/>
      <c r="H28" s="44"/>
    </row>
    <row r="29" spans="1:8" s="1" customFormat="1" ht="15.75">
      <c r="A29" s="24" t="s">
        <v>4</v>
      </c>
      <c r="B29" s="25">
        <v>11353.6</v>
      </c>
      <c r="C29" s="31">
        <v>169484.29</v>
      </c>
      <c r="D29" s="31"/>
      <c r="E29" s="31">
        <v>169484.29</v>
      </c>
      <c r="F29" s="45"/>
      <c r="G29" s="44"/>
      <c r="H29" s="44"/>
    </row>
    <row r="30" spans="1:8" s="1" customFormat="1" ht="15.75">
      <c r="A30" s="24" t="s">
        <v>5</v>
      </c>
      <c r="B30" s="26"/>
      <c r="C30" s="45"/>
      <c r="D30" s="45"/>
      <c r="E30" s="45"/>
      <c r="F30" s="45"/>
      <c r="G30" s="44"/>
      <c r="H30" s="44"/>
    </row>
    <row r="31" spans="1:8" s="1" customFormat="1" ht="15.75">
      <c r="A31" s="24" t="s">
        <v>6</v>
      </c>
      <c r="B31" s="26"/>
      <c r="C31" s="45"/>
      <c r="D31" s="45"/>
      <c r="E31" s="45"/>
      <c r="F31" s="45"/>
      <c r="G31" s="44"/>
      <c r="H31" s="44"/>
    </row>
    <row r="32" spans="1:8" s="1" customFormat="1" ht="15.75">
      <c r="A32" s="24" t="s">
        <v>7</v>
      </c>
      <c r="B32" s="26"/>
      <c r="C32" s="45"/>
      <c r="D32" s="45"/>
      <c r="E32" s="45"/>
      <c r="F32" s="45"/>
      <c r="G32" s="44"/>
      <c r="H32" s="44"/>
    </row>
    <row r="33" spans="1:8" s="11" customFormat="1" ht="15.75">
      <c r="A33" s="32" t="s">
        <v>11</v>
      </c>
      <c r="B33" s="23">
        <f>SUM(B34:B37)</f>
        <v>26300</v>
      </c>
      <c r="C33" s="23">
        <f>SUM(C34:C37)</f>
        <v>33822.1</v>
      </c>
      <c r="D33" s="45"/>
      <c r="E33" s="23">
        <f>SUM(E34:E37)</f>
        <v>33822.1</v>
      </c>
      <c r="F33" s="23"/>
      <c r="G33" s="50"/>
      <c r="H33" s="51"/>
    </row>
    <row r="34" spans="1:8" s="11" customFormat="1" ht="15.75">
      <c r="A34" s="24" t="s">
        <v>4</v>
      </c>
      <c r="B34" s="25">
        <v>11300</v>
      </c>
      <c r="C34" s="31">
        <v>12022.1</v>
      </c>
      <c r="D34" s="25"/>
      <c r="E34" s="31">
        <v>12022.1</v>
      </c>
      <c r="F34" s="27"/>
      <c r="G34" s="52"/>
      <c r="H34" s="53"/>
    </row>
    <row r="35" spans="1:8" s="11" customFormat="1" ht="15.75">
      <c r="A35" s="24" t="s">
        <v>5</v>
      </c>
      <c r="B35" s="25">
        <v>12000</v>
      </c>
      <c r="C35" s="31">
        <v>9000</v>
      </c>
      <c r="D35" s="45"/>
      <c r="E35" s="31">
        <v>9000</v>
      </c>
      <c r="F35" s="27"/>
      <c r="G35" s="54"/>
      <c r="H35" s="53"/>
    </row>
    <row r="36" spans="1:8" s="11" customFormat="1" ht="15.75">
      <c r="A36" s="24" t="s">
        <v>6</v>
      </c>
      <c r="B36" s="25">
        <v>3000</v>
      </c>
      <c r="C36" s="25">
        <v>12800</v>
      </c>
      <c r="D36" s="25"/>
      <c r="E36" s="25">
        <v>12800</v>
      </c>
      <c r="F36" s="25"/>
      <c r="G36" s="52"/>
      <c r="H36" s="53"/>
    </row>
    <row r="37" spans="1:8" s="11" customFormat="1" ht="15.75">
      <c r="A37" s="24" t="s">
        <v>7</v>
      </c>
      <c r="B37" s="25"/>
      <c r="C37" s="45"/>
      <c r="D37" s="45"/>
      <c r="E37" s="26"/>
      <c r="F37" s="27"/>
      <c r="G37" s="54"/>
      <c r="H37" s="55"/>
    </row>
    <row r="38" spans="1:8" s="11" customFormat="1" ht="47.25">
      <c r="A38" s="32" t="s">
        <v>38</v>
      </c>
      <c r="B38" s="25"/>
      <c r="C38" s="23">
        <f>C39+C40+C41+C42</f>
        <v>54600</v>
      </c>
      <c r="D38" s="25"/>
      <c r="E38" s="23">
        <f>E39+E40+E41+E42</f>
        <v>54600</v>
      </c>
      <c r="F38" s="27"/>
      <c r="G38" s="56"/>
      <c r="H38" s="28"/>
    </row>
    <row r="39" spans="1:8" s="11" customFormat="1" ht="15.75">
      <c r="A39" s="24" t="s">
        <v>4</v>
      </c>
      <c r="B39" s="25">
        <v>294</v>
      </c>
      <c r="C39" s="96">
        <v>39900</v>
      </c>
      <c r="D39" s="27">
        <f>C39/B39*100</f>
        <v>13571.428571428572</v>
      </c>
      <c r="E39" s="96">
        <v>39900</v>
      </c>
      <c r="F39" s="27">
        <f>E39/B39*100</f>
        <v>13571.428571428572</v>
      </c>
      <c r="G39" s="54"/>
      <c r="H39" s="27" t="e">
        <f>C39/G39*100</f>
        <v>#DIV/0!</v>
      </c>
    </row>
    <row r="40" spans="1:8" s="11" customFormat="1" ht="15.75">
      <c r="A40" s="24" t="s">
        <v>5</v>
      </c>
      <c r="B40" s="25">
        <v>126</v>
      </c>
      <c r="C40" s="96"/>
      <c r="D40" s="25"/>
      <c r="E40" s="96"/>
      <c r="F40" s="27">
        <f>E40/B40*100</f>
        <v>0</v>
      </c>
      <c r="G40" s="54"/>
      <c r="H40" s="28"/>
    </row>
    <row r="41" spans="1:8" s="11" customFormat="1" ht="15.75">
      <c r="A41" s="24" t="s">
        <v>6</v>
      </c>
      <c r="B41" s="25">
        <v>20000</v>
      </c>
      <c r="C41" s="96">
        <v>14700</v>
      </c>
      <c r="D41" s="25"/>
      <c r="E41" s="96">
        <v>14700</v>
      </c>
      <c r="F41" s="27">
        <f>E41/B41*100</f>
        <v>73.5</v>
      </c>
      <c r="G41" s="54">
        <v>2655</v>
      </c>
      <c r="H41" s="28"/>
    </row>
    <row r="42" spans="1:8" s="11" customFormat="1" ht="15.75">
      <c r="A42" s="24" t="s">
        <v>7</v>
      </c>
      <c r="B42" s="25"/>
      <c r="C42" s="27"/>
      <c r="D42" s="27"/>
      <c r="E42" s="27"/>
      <c r="F42" s="27"/>
      <c r="G42" s="54"/>
      <c r="H42" s="28" t="e">
        <f>C42/G42*100</f>
        <v>#DIV/0!</v>
      </c>
    </row>
    <row r="43" spans="1:9" s="11" customFormat="1" ht="21.75" customHeight="1">
      <c r="A43" s="111" t="s">
        <v>28</v>
      </c>
      <c r="B43" s="111"/>
      <c r="C43" s="111"/>
      <c r="D43" s="111"/>
      <c r="E43" s="111"/>
      <c r="F43" s="111"/>
      <c r="G43" s="111"/>
      <c r="H43" s="111"/>
      <c r="I43" s="12"/>
    </row>
    <row r="44" spans="1:8" s="1" customFormat="1" ht="47.25">
      <c r="A44" s="22" t="s">
        <v>36</v>
      </c>
      <c r="B44" s="23"/>
      <c r="C44" s="42">
        <f>C45+C46+C47</f>
        <v>6166681.100000001</v>
      </c>
      <c r="D44" s="42">
        <f>D45+D46+D47</f>
        <v>5781133.000000001</v>
      </c>
      <c r="E44" s="40">
        <f>246077.5+139470.6</f>
        <v>385548.1</v>
      </c>
      <c r="F44" s="23"/>
      <c r="G44" s="44"/>
      <c r="H44" s="44"/>
    </row>
    <row r="45" spans="1:8" s="1" customFormat="1" ht="15.75">
      <c r="A45" s="24" t="s">
        <v>4</v>
      </c>
      <c r="B45" s="48" t="e">
        <f>B51+#REF!</f>
        <v>#REF!</v>
      </c>
      <c r="C45" s="36">
        <f>D45+E45</f>
        <v>6163654.7</v>
      </c>
      <c r="D45" s="33">
        <f>800000+382000+4291086+12907.7+27725+100000+55287.9+34600+49000+25500</f>
        <v>5778106.600000001</v>
      </c>
      <c r="E45" s="33">
        <f>246077.5+139470.6</f>
        <v>385548.1</v>
      </c>
      <c r="F45" s="27"/>
      <c r="G45" s="44"/>
      <c r="H45" s="44"/>
    </row>
    <row r="46" spans="1:8" s="1" customFormat="1" ht="15.75">
      <c r="A46" s="24" t="s">
        <v>5</v>
      </c>
      <c r="B46" s="48" t="e">
        <f>B52+#REF!</f>
        <v>#REF!</v>
      </c>
      <c r="C46" s="25">
        <v>3005</v>
      </c>
      <c r="D46" s="25">
        <v>3005</v>
      </c>
      <c r="E46" s="45"/>
      <c r="F46" s="27"/>
      <c r="G46" s="44"/>
      <c r="H46" s="44"/>
    </row>
    <row r="47" spans="1:8" s="1" customFormat="1" ht="15.75">
      <c r="A47" s="24" t="s">
        <v>6</v>
      </c>
      <c r="B47" s="48" t="e">
        <f>B53+#REF!</f>
        <v>#REF!</v>
      </c>
      <c r="C47" s="25">
        <v>21.4</v>
      </c>
      <c r="D47" s="25">
        <v>21.4</v>
      </c>
      <c r="E47" s="25"/>
      <c r="F47" s="27"/>
      <c r="G47" s="44"/>
      <c r="H47" s="44"/>
    </row>
    <row r="48" spans="1:8" s="1" customFormat="1" ht="15.75">
      <c r="A48" s="24" t="s">
        <v>7</v>
      </c>
      <c r="B48" s="23"/>
      <c r="C48" s="27"/>
      <c r="D48" s="27"/>
      <c r="E48" s="27"/>
      <c r="F48" s="27"/>
      <c r="G48" s="44"/>
      <c r="H48" s="44"/>
    </row>
    <row r="49" spans="1:8" s="1" customFormat="1" ht="15.75">
      <c r="A49" s="24" t="s">
        <v>35</v>
      </c>
      <c r="B49" s="23"/>
      <c r="C49" s="45"/>
      <c r="D49" s="45"/>
      <c r="E49" s="45"/>
      <c r="F49" s="45"/>
      <c r="G49" s="44"/>
      <c r="H49" s="44"/>
    </row>
    <row r="50" spans="1:8" s="1" customFormat="1" ht="15.75">
      <c r="A50" s="49" t="s">
        <v>34</v>
      </c>
      <c r="B50" s="35"/>
      <c r="C50" s="42">
        <f>C51+C52+C53</f>
        <v>6166681.100000001</v>
      </c>
      <c r="D50" s="42">
        <f>D51+D52+D53</f>
        <v>5781133.000000001</v>
      </c>
      <c r="E50" s="40">
        <f>246077.5+139470.6</f>
        <v>385548.1</v>
      </c>
      <c r="F50" s="45"/>
      <c r="G50" s="44"/>
      <c r="H50" s="44"/>
    </row>
    <row r="51" spans="1:8" s="1" customFormat="1" ht="15.75">
      <c r="A51" s="24" t="s">
        <v>4</v>
      </c>
      <c r="B51" s="25">
        <f>35000+717300.968</f>
        <v>752300.968</v>
      </c>
      <c r="C51" s="36">
        <f>D51+E51</f>
        <v>6163654.7</v>
      </c>
      <c r="D51" s="33">
        <f>800000+382000+4291086+12907.7+27725+100000+55287.9+34600+49000+25500</f>
        <v>5778106.600000001</v>
      </c>
      <c r="E51" s="33">
        <f>246077.5+139470.6</f>
        <v>385548.1</v>
      </c>
      <c r="F51" s="45"/>
      <c r="G51" s="44"/>
      <c r="H51" s="44"/>
    </row>
    <row r="52" spans="1:8" s="1" customFormat="1" ht="15.75">
      <c r="A52" s="24" t="s">
        <v>5</v>
      </c>
      <c r="B52" s="25">
        <v>173000</v>
      </c>
      <c r="C52" s="25">
        <v>3005</v>
      </c>
      <c r="D52" s="25">
        <v>3005</v>
      </c>
      <c r="E52" s="45"/>
      <c r="F52" s="45"/>
      <c r="G52" s="44"/>
      <c r="H52" s="44"/>
    </row>
    <row r="53" spans="1:8" s="1" customFormat="1" ht="15.75">
      <c r="A53" s="24" t="s">
        <v>6</v>
      </c>
      <c r="B53" s="25">
        <v>6957</v>
      </c>
      <c r="C53" s="25">
        <v>21.4</v>
      </c>
      <c r="D53" s="25">
        <v>21.4</v>
      </c>
      <c r="E53" s="25"/>
      <c r="F53" s="45"/>
      <c r="G53" s="44"/>
      <c r="H53" s="44"/>
    </row>
    <row r="54" spans="1:8" s="1" customFormat="1" ht="15.75">
      <c r="A54" s="24" t="s">
        <v>7</v>
      </c>
      <c r="B54" s="26"/>
      <c r="C54" s="25"/>
      <c r="D54" s="25"/>
      <c r="E54" s="45"/>
      <c r="F54" s="45"/>
      <c r="G54" s="44"/>
      <c r="H54" s="44"/>
    </row>
    <row r="55" spans="1:9" s="11" customFormat="1" ht="21" customHeight="1">
      <c r="A55" s="111" t="s">
        <v>29</v>
      </c>
      <c r="B55" s="111"/>
      <c r="C55" s="111"/>
      <c r="D55" s="111"/>
      <c r="E55" s="111"/>
      <c r="F55" s="111"/>
      <c r="G55" s="111"/>
      <c r="H55" s="111"/>
      <c r="I55" s="12"/>
    </row>
    <row r="56" spans="1:8" s="1" customFormat="1" ht="31.5">
      <c r="A56" s="22" t="s">
        <v>41</v>
      </c>
      <c r="B56" s="23"/>
      <c r="C56" s="30">
        <f>C57+C58</f>
        <v>7254.6</v>
      </c>
      <c r="D56" s="23">
        <v>1100</v>
      </c>
      <c r="E56" s="30">
        <v>6154.6</v>
      </c>
      <c r="F56" s="23"/>
      <c r="G56" s="44"/>
      <c r="H56" s="44"/>
    </row>
    <row r="57" spans="1:8" s="1" customFormat="1" ht="15.75">
      <c r="A57" s="24" t="s">
        <v>4</v>
      </c>
      <c r="B57" s="45">
        <v>32173</v>
      </c>
      <c r="C57" s="31">
        <f>D57+E57</f>
        <v>1100</v>
      </c>
      <c r="D57" s="31">
        <v>1100</v>
      </c>
      <c r="E57" s="31"/>
      <c r="F57" s="57"/>
      <c r="G57" s="44"/>
      <c r="H57" s="44"/>
    </row>
    <row r="58" spans="1:8" s="1" customFormat="1" ht="15.75">
      <c r="A58" s="24" t="s">
        <v>5</v>
      </c>
      <c r="B58" s="25">
        <v>10000</v>
      </c>
      <c r="C58" s="31">
        <v>6154.6</v>
      </c>
      <c r="D58" s="31"/>
      <c r="E58" s="31">
        <v>6154.6</v>
      </c>
      <c r="F58" s="57"/>
      <c r="G58" s="44"/>
      <c r="H58" s="44"/>
    </row>
    <row r="59" spans="1:8" s="1" customFormat="1" ht="15.75">
      <c r="A59" s="24" t="s">
        <v>6</v>
      </c>
      <c r="B59" s="26"/>
      <c r="C59" s="26"/>
      <c r="D59" s="26"/>
      <c r="E59" s="57"/>
      <c r="F59" s="57"/>
      <c r="G59" s="44"/>
      <c r="H59" s="44"/>
    </row>
    <row r="60" spans="1:8" s="1" customFormat="1" ht="15.75">
      <c r="A60" s="24" t="s">
        <v>7</v>
      </c>
      <c r="B60" s="26"/>
      <c r="C60" s="25"/>
      <c r="D60" s="25"/>
      <c r="E60" s="57"/>
      <c r="F60" s="57"/>
      <c r="G60" s="44"/>
      <c r="H60" s="44"/>
    </row>
    <row r="61" spans="1:8" s="1" customFormat="1" ht="94.5">
      <c r="A61" s="22" t="s">
        <v>40</v>
      </c>
      <c r="B61" s="23"/>
      <c r="C61" s="23">
        <f>D61+E61</f>
        <v>28017.5</v>
      </c>
      <c r="D61" s="23">
        <v>22000</v>
      </c>
      <c r="E61" s="23">
        <f>E62+E63</f>
        <v>6017.5</v>
      </c>
      <c r="F61" s="23"/>
      <c r="G61" s="58"/>
      <c r="H61" s="58"/>
    </row>
    <row r="62" spans="1:8" s="1" customFormat="1" ht="15.75">
      <c r="A62" s="24" t="s">
        <v>4</v>
      </c>
      <c r="B62" s="25">
        <v>40.6</v>
      </c>
      <c r="C62" s="25">
        <f>D62+E62</f>
        <v>24891.2</v>
      </c>
      <c r="D62" s="25">
        <v>22000</v>
      </c>
      <c r="E62" s="25">
        <v>2891.2</v>
      </c>
      <c r="F62" s="59"/>
      <c r="G62" s="60"/>
      <c r="H62" s="61"/>
    </row>
    <row r="63" spans="1:8" s="1" customFormat="1" ht="15.75">
      <c r="A63" s="24" t="s">
        <v>5</v>
      </c>
      <c r="B63" s="25">
        <v>18.5</v>
      </c>
      <c r="C63" s="26">
        <v>3126.3</v>
      </c>
      <c r="D63" s="48"/>
      <c r="E63" s="26">
        <v>3126.3</v>
      </c>
      <c r="F63" s="48"/>
      <c r="G63" s="60"/>
      <c r="H63" s="61"/>
    </row>
    <row r="64" spans="1:8" s="1" customFormat="1" ht="15.75">
      <c r="A64" s="24" t="s">
        <v>6</v>
      </c>
      <c r="B64" s="26"/>
      <c r="C64" s="62"/>
      <c r="D64" s="48"/>
      <c r="E64" s="48"/>
      <c r="F64" s="25"/>
      <c r="G64" s="60"/>
      <c r="H64" s="61"/>
    </row>
    <row r="65" spans="1:8" s="1" customFormat="1" ht="15.75">
      <c r="A65" s="24" t="s">
        <v>7</v>
      </c>
      <c r="B65" s="25"/>
      <c r="C65" s="26"/>
      <c r="D65" s="26"/>
      <c r="E65" s="34"/>
      <c r="F65" s="25"/>
      <c r="G65" s="60"/>
      <c r="H65" s="61" t="e">
        <f>C65/G65*100</f>
        <v>#DIV/0!</v>
      </c>
    </row>
    <row r="66" spans="1:8" s="1" customFormat="1" ht="63">
      <c r="A66" s="22" t="s">
        <v>37</v>
      </c>
      <c r="B66" s="25"/>
      <c r="C66" s="35">
        <f>C67+C68+C69+C70</f>
        <v>803.3000000000001</v>
      </c>
      <c r="D66" s="35"/>
      <c r="E66" s="35">
        <f>E67+E68+E69+E70</f>
        <v>803.3000000000001</v>
      </c>
      <c r="F66" s="25"/>
      <c r="G66" s="60"/>
      <c r="H66" s="61"/>
    </row>
    <row r="67" spans="1:8" s="1" customFormat="1" ht="15.75">
      <c r="A67" s="24" t="s">
        <v>4</v>
      </c>
      <c r="B67" s="25"/>
      <c r="C67" s="26">
        <v>97.7</v>
      </c>
      <c r="D67" s="26"/>
      <c r="E67" s="26">
        <v>97.7</v>
      </c>
      <c r="F67" s="25"/>
      <c r="G67" s="60"/>
      <c r="H67" s="61"/>
    </row>
    <row r="68" spans="1:8" s="1" customFormat="1" ht="15.75">
      <c r="A68" s="24" t="s">
        <v>5</v>
      </c>
      <c r="B68" s="25"/>
      <c r="C68" s="26">
        <v>705.6</v>
      </c>
      <c r="D68" s="26"/>
      <c r="E68" s="26">
        <v>705.6</v>
      </c>
      <c r="F68" s="25"/>
      <c r="G68" s="60"/>
      <c r="H68" s="61"/>
    </row>
    <row r="69" spans="1:8" s="1" customFormat="1" ht="15.75">
      <c r="A69" s="24" t="s">
        <v>6</v>
      </c>
      <c r="B69" s="25"/>
      <c r="C69" s="26"/>
      <c r="D69" s="26"/>
      <c r="E69" s="34"/>
      <c r="F69" s="25"/>
      <c r="G69" s="60"/>
      <c r="H69" s="61"/>
    </row>
    <row r="70" spans="1:8" s="1" customFormat="1" ht="15.75">
      <c r="A70" s="24" t="s">
        <v>7</v>
      </c>
      <c r="B70" s="25"/>
      <c r="C70" s="26"/>
      <c r="D70" s="26"/>
      <c r="E70" s="34"/>
      <c r="F70" s="25"/>
      <c r="G70" s="60"/>
      <c r="H70" s="61"/>
    </row>
    <row r="71" spans="1:8" s="11" customFormat="1" ht="23.25" customHeight="1">
      <c r="A71" s="111" t="s">
        <v>30</v>
      </c>
      <c r="B71" s="111"/>
      <c r="C71" s="111"/>
      <c r="D71" s="111"/>
      <c r="E71" s="111"/>
      <c r="F71" s="111"/>
      <c r="G71" s="111"/>
      <c r="H71" s="111"/>
    </row>
    <row r="72" spans="1:8" s="11" customFormat="1" ht="47.25" customHeight="1">
      <c r="A72" s="22" t="s">
        <v>56</v>
      </c>
      <c r="B72" s="43"/>
      <c r="C72" s="35">
        <f>C73+C74+C75+C76</f>
        <v>143688.80000000002</v>
      </c>
      <c r="D72" s="35">
        <f>D73+D74+D75+D76</f>
        <v>143688.80000000002</v>
      </c>
      <c r="E72" s="43"/>
      <c r="F72" s="43"/>
      <c r="G72" s="63"/>
      <c r="H72" s="63"/>
    </row>
    <row r="73" spans="1:8" s="11" customFormat="1" ht="15.75">
      <c r="A73" s="24" t="s">
        <v>4</v>
      </c>
      <c r="B73" s="43"/>
      <c r="C73" s="26">
        <f>11000+11000+119161.6+2527.2</f>
        <v>143688.80000000002</v>
      </c>
      <c r="D73" s="26">
        <f>11000+11000+119161.6+2527.2</f>
        <v>143688.80000000002</v>
      </c>
      <c r="E73" s="43"/>
      <c r="F73" s="43"/>
      <c r="G73" s="63"/>
      <c r="H73" s="63"/>
    </row>
    <row r="74" spans="1:8" s="11" customFormat="1" ht="15.75">
      <c r="A74" s="24" t="s">
        <v>5</v>
      </c>
      <c r="B74" s="43"/>
      <c r="C74" s="43"/>
      <c r="D74" s="43"/>
      <c r="E74" s="43"/>
      <c r="F74" s="43"/>
      <c r="G74" s="63"/>
      <c r="H74" s="63"/>
    </row>
    <row r="75" spans="1:8" s="11" customFormat="1" ht="15.75">
      <c r="A75" s="24" t="s">
        <v>6</v>
      </c>
      <c r="B75" s="43"/>
      <c r="C75" s="43"/>
      <c r="D75" s="43"/>
      <c r="E75" s="43"/>
      <c r="F75" s="43"/>
      <c r="G75" s="63"/>
      <c r="H75" s="63"/>
    </row>
    <row r="76" spans="1:8" s="11" customFormat="1" ht="15.75">
      <c r="A76" s="24" t="s">
        <v>7</v>
      </c>
      <c r="B76" s="43"/>
      <c r="C76" s="43"/>
      <c r="D76" s="43"/>
      <c r="E76" s="43"/>
      <c r="F76" s="43"/>
      <c r="G76" s="63"/>
      <c r="H76" s="63"/>
    </row>
    <row r="77" spans="1:8" s="1" customFormat="1" ht="47.25">
      <c r="A77" s="22" t="s">
        <v>57</v>
      </c>
      <c r="B77" s="23"/>
      <c r="C77" s="23">
        <f>831.7+C78</f>
        <v>20831.7</v>
      </c>
      <c r="D77" s="23">
        <v>20000</v>
      </c>
      <c r="E77" s="23">
        <f>831.7</f>
        <v>831.7</v>
      </c>
      <c r="F77" s="23"/>
      <c r="G77" s="44"/>
      <c r="H77" s="44"/>
    </row>
    <row r="78" spans="1:8" s="1" customFormat="1" ht="15.75">
      <c r="A78" s="24" t="s">
        <v>4</v>
      </c>
      <c r="B78" s="25">
        <v>21000</v>
      </c>
      <c r="C78" s="25">
        <v>20000</v>
      </c>
      <c r="D78" s="25">
        <v>20000</v>
      </c>
      <c r="E78" s="64"/>
      <c r="F78" s="64"/>
      <c r="G78" s="44"/>
      <c r="H78" s="44"/>
    </row>
    <row r="79" spans="1:8" s="1" customFormat="1" ht="15.75">
      <c r="A79" s="24" t="s">
        <v>5</v>
      </c>
      <c r="B79" s="25">
        <v>600</v>
      </c>
      <c r="C79" s="31"/>
      <c r="D79" s="31"/>
      <c r="E79" s="64"/>
      <c r="F79" s="64"/>
      <c r="G79" s="44"/>
      <c r="H79" s="44"/>
    </row>
    <row r="80" spans="1:8" s="1" customFormat="1" ht="15.75">
      <c r="A80" s="24" t="s">
        <v>6</v>
      </c>
      <c r="B80" s="25">
        <v>264</v>
      </c>
      <c r="C80" s="25">
        <f>831.7</f>
        <v>831.7</v>
      </c>
      <c r="D80" s="25"/>
      <c r="E80" s="25">
        <f>831.7</f>
        <v>831.7</v>
      </c>
      <c r="F80" s="64"/>
      <c r="G80" s="44"/>
      <c r="H80" s="44"/>
    </row>
    <row r="81" spans="1:8" s="1" customFormat="1" ht="15.75">
      <c r="A81" s="24" t="s">
        <v>7</v>
      </c>
      <c r="B81" s="26"/>
      <c r="C81" s="65"/>
      <c r="D81" s="64"/>
      <c r="E81" s="64"/>
      <c r="F81" s="64"/>
      <c r="G81" s="44"/>
      <c r="H81" s="44"/>
    </row>
    <row r="82" spans="1:8" s="1" customFormat="1" ht="47.25">
      <c r="A82" s="22" t="s">
        <v>43</v>
      </c>
      <c r="B82" s="23"/>
      <c r="C82" s="23">
        <f>C83+C84+C85+C86</f>
        <v>10878.17</v>
      </c>
      <c r="D82" s="23"/>
      <c r="E82" s="23">
        <f>E83+E84+E85+E86</f>
        <v>10878.17</v>
      </c>
      <c r="F82" s="66" t="e">
        <f>F88+F93+F98+F123+F128+F156+F162+#REF!+#REF!</f>
        <v>#REF!</v>
      </c>
      <c r="G82" s="44"/>
      <c r="H82" s="44"/>
    </row>
    <row r="83" spans="1:8" s="1" customFormat="1" ht="15.75">
      <c r="A83" s="62" t="s">
        <v>4</v>
      </c>
      <c r="B83" s="48" t="e">
        <f>B89+B94+B124+B130+B157+B169+#REF!+#REF!</f>
        <v>#REF!</v>
      </c>
      <c r="C83" s="23">
        <f>C89+C94+C99+C104+C109+C114</f>
        <v>4662.5</v>
      </c>
      <c r="D83" s="23"/>
      <c r="E83" s="23">
        <f>E89+E94+E99+E104+E109+E114</f>
        <v>4662.5</v>
      </c>
      <c r="F83" s="66"/>
      <c r="G83" s="44"/>
      <c r="H83" s="44"/>
    </row>
    <row r="84" spans="1:8" s="1" customFormat="1" ht="15.75">
      <c r="A84" s="62" t="s">
        <v>5</v>
      </c>
      <c r="B84" s="48" t="e">
        <f>B90+B95+B125+B131+B158+#REF!+#REF!</f>
        <v>#REF!</v>
      </c>
      <c r="C84" s="23">
        <f>C90+C95+C100+C105+C110+C115+C120</f>
        <v>3652</v>
      </c>
      <c r="D84" s="23"/>
      <c r="E84" s="23">
        <f>E90+E95+E100+E105+E110+E115+E120</f>
        <v>3652</v>
      </c>
      <c r="F84" s="66"/>
      <c r="G84" s="44"/>
      <c r="H84" s="44"/>
    </row>
    <row r="85" spans="1:8" s="1" customFormat="1" ht="15.75">
      <c r="A85" s="62" t="s">
        <v>6</v>
      </c>
      <c r="B85" s="48" t="e">
        <f>B91+B96+B126+B132+B159+#REF!+#REF!</f>
        <v>#REF!</v>
      </c>
      <c r="C85" s="23">
        <f>C91+C96+C101+C106+C111+C116+C121</f>
        <v>2563.6699999999996</v>
      </c>
      <c r="D85" s="25"/>
      <c r="E85" s="23">
        <f>E91+E96+E101+E106+E111+E116+E121</f>
        <v>2563.6699999999996</v>
      </c>
      <c r="F85" s="66"/>
      <c r="G85" s="44"/>
      <c r="H85" s="44"/>
    </row>
    <row r="86" spans="1:8" s="1" customFormat="1" ht="15.75">
      <c r="A86" s="62" t="s">
        <v>7</v>
      </c>
      <c r="B86" s="48"/>
      <c r="C86" s="67"/>
      <c r="D86" s="66"/>
      <c r="E86" s="66"/>
      <c r="F86" s="66"/>
      <c r="G86" s="44"/>
      <c r="H86" s="44"/>
    </row>
    <row r="87" spans="1:8" s="1" customFormat="1" ht="15.75">
      <c r="A87" s="24" t="s">
        <v>9</v>
      </c>
      <c r="B87" s="26"/>
      <c r="C87" s="45"/>
      <c r="D87" s="64"/>
      <c r="E87" s="64"/>
      <c r="F87" s="64"/>
      <c r="G87" s="44"/>
      <c r="H87" s="44"/>
    </row>
    <row r="88" spans="1:8" s="1" customFormat="1" ht="15.75">
      <c r="A88" s="49" t="s">
        <v>44</v>
      </c>
      <c r="B88" s="26"/>
      <c r="C88" s="23">
        <f>C89+C90+C91+C92</f>
        <v>179.65</v>
      </c>
      <c r="D88" s="68"/>
      <c r="E88" s="23">
        <f>E89+E90+E91+E92</f>
        <v>179.65</v>
      </c>
      <c r="F88" s="64"/>
      <c r="G88" s="44"/>
      <c r="H88" s="44"/>
    </row>
    <row r="89" spans="1:8" s="1" customFormat="1" ht="15.75">
      <c r="A89" s="24" t="s">
        <v>4</v>
      </c>
      <c r="B89" s="26">
        <v>828.3</v>
      </c>
      <c r="C89" s="26"/>
      <c r="D89" s="69"/>
      <c r="E89" s="26"/>
      <c r="F89" s="64"/>
      <c r="G89" s="44"/>
      <c r="H89" s="44"/>
    </row>
    <row r="90" spans="1:8" s="1" customFormat="1" ht="15.75">
      <c r="A90" s="24" t="s">
        <v>5</v>
      </c>
      <c r="B90" s="26"/>
      <c r="C90" s="26">
        <v>148.3</v>
      </c>
      <c r="D90" s="69"/>
      <c r="E90" s="26">
        <v>148.3</v>
      </c>
      <c r="F90" s="64"/>
      <c r="G90" s="44"/>
      <c r="H90" s="44"/>
    </row>
    <row r="91" spans="1:8" s="1" customFormat="1" ht="15.75">
      <c r="A91" s="24" t="s">
        <v>6</v>
      </c>
      <c r="B91" s="25">
        <v>142.8</v>
      </c>
      <c r="C91" s="25">
        <v>31.35</v>
      </c>
      <c r="D91" s="69"/>
      <c r="E91" s="25">
        <v>31.35</v>
      </c>
      <c r="F91" s="64"/>
      <c r="G91" s="44"/>
      <c r="H91" s="44"/>
    </row>
    <row r="92" spans="1:8" s="1" customFormat="1" ht="15.75">
      <c r="A92" s="24" t="s">
        <v>7</v>
      </c>
      <c r="B92" s="26"/>
      <c r="C92" s="70"/>
      <c r="D92" s="64"/>
      <c r="E92" s="26"/>
      <c r="F92" s="64"/>
      <c r="G92" s="44"/>
      <c r="H92" s="44"/>
    </row>
    <row r="93" spans="1:8" s="1" customFormat="1" ht="15.75">
      <c r="A93" s="49" t="s">
        <v>45</v>
      </c>
      <c r="B93" s="26"/>
      <c r="C93" s="23">
        <f>SUM(C94:C97)</f>
        <v>1774.03</v>
      </c>
      <c r="D93" s="23"/>
      <c r="E93" s="23">
        <f>SUM(E94:E97)</f>
        <v>1774.03</v>
      </c>
      <c r="F93" s="64"/>
      <c r="G93" s="44"/>
      <c r="H93" s="44"/>
    </row>
    <row r="94" spans="1:8" s="1" customFormat="1" ht="15.75">
      <c r="A94" s="24" t="s">
        <v>4</v>
      </c>
      <c r="B94" s="25">
        <f>3644.1+1967.2+180</f>
        <v>5791.3</v>
      </c>
      <c r="C94" s="26"/>
      <c r="D94" s="64"/>
      <c r="E94" s="26"/>
      <c r="F94" s="64"/>
      <c r="G94" s="44"/>
      <c r="H94" s="44"/>
    </row>
    <row r="95" spans="1:8" s="1" customFormat="1" ht="15.75">
      <c r="A95" s="24" t="s">
        <v>5</v>
      </c>
      <c r="B95" s="25">
        <f>190</f>
        <v>190</v>
      </c>
      <c r="C95" s="25">
        <v>308</v>
      </c>
      <c r="D95" s="25"/>
      <c r="E95" s="25">
        <v>308</v>
      </c>
      <c r="F95" s="64"/>
      <c r="G95" s="44"/>
      <c r="H95" s="44"/>
    </row>
    <row r="96" spans="1:8" s="1" customFormat="1" ht="15.75">
      <c r="A96" s="24" t="s">
        <v>6</v>
      </c>
      <c r="B96" s="25">
        <v>2469.5</v>
      </c>
      <c r="C96" s="25">
        <f>1325.2+140.83</f>
        <v>1466.03</v>
      </c>
      <c r="D96" s="68"/>
      <c r="E96" s="25">
        <f>1325.2+140.83</f>
        <v>1466.03</v>
      </c>
      <c r="F96" s="68"/>
      <c r="G96" s="44"/>
      <c r="H96" s="44"/>
    </row>
    <row r="97" spans="1:8" s="1" customFormat="1" ht="15.75">
      <c r="A97" s="24" t="s">
        <v>7</v>
      </c>
      <c r="B97" s="26"/>
      <c r="C97" s="70"/>
      <c r="D97" s="64"/>
      <c r="E97" s="26"/>
      <c r="F97" s="64"/>
      <c r="G97" s="44"/>
      <c r="H97" s="44"/>
    </row>
    <row r="98" spans="1:8" s="1" customFormat="1" ht="15.75">
      <c r="A98" s="32" t="s">
        <v>46</v>
      </c>
      <c r="B98" s="26"/>
      <c r="C98" s="23">
        <f>SUM(C99:C102)</f>
        <v>1021.49</v>
      </c>
      <c r="D98" s="68"/>
      <c r="E98" s="23">
        <f>SUM(E99:E102)</f>
        <v>1021.49</v>
      </c>
      <c r="F98" s="64"/>
      <c r="G98" s="44"/>
      <c r="H98" s="44"/>
    </row>
    <row r="99" spans="1:8" s="1" customFormat="1" ht="15.75">
      <c r="A99" s="24" t="s">
        <v>4</v>
      </c>
      <c r="B99" s="26"/>
      <c r="C99" s="38"/>
      <c r="D99" s="64"/>
      <c r="E99" s="38"/>
      <c r="F99" s="64"/>
      <c r="G99" s="44"/>
      <c r="H99" s="44"/>
    </row>
    <row r="100" spans="1:8" s="1" customFormat="1" ht="15.75">
      <c r="A100" s="24" t="s">
        <v>5</v>
      </c>
      <c r="B100" s="26"/>
      <c r="C100" s="25">
        <v>712.9</v>
      </c>
      <c r="D100" s="64"/>
      <c r="E100" s="25">
        <v>712.9</v>
      </c>
      <c r="F100" s="64"/>
      <c r="G100" s="44"/>
      <c r="H100" s="44"/>
    </row>
    <row r="101" spans="1:8" s="1" customFormat="1" ht="15.75">
      <c r="A101" s="24" t="s">
        <v>6</v>
      </c>
      <c r="B101" s="26"/>
      <c r="C101" s="25">
        <f>308.59</f>
        <v>308.59</v>
      </c>
      <c r="D101" s="64"/>
      <c r="E101" s="25">
        <f>308.59</f>
        <v>308.59</v>
      </c>
      <c r="F101" s="64"/>
      <c r="G101" s="44"/>
      <c r="H101" s="44"/>
    </row>
    <row r="102" spans="1:8" s="1" customFormat="1" ht="15.75">
      <c r="A102" s="24" t="s">
        <v>7</v>
      </c>
      <c r="B102" s="26"/>
      <c r="C102" s="70"/>
      <c r="D102" s="64"/>
      <c r="E102" s="26"/>
      <c r="F102" s="64"/>
      <c r="G102" s="44"/>
      <c r="H102" s="44"/>
    </row>
    <row r="103" spans="1:8" s="1" customFormat="1" ht="15.75">
      <c r="A103" s="49" t="s">
        <v>47</v>
      </c>
      <c r="B103" s="26"/>
      <c r="C103" s="23">
        <f>SUM(C104:C107)</f>
        <v>1304.6100000000001</v>
      </c>
      <c r="D103" s="64"/>
      <c r="E103" s="23">
        <f>SUM(E104:E107)</f>
        <v>1304.6100000000001</v>
      </c>
      <c r="F103" s="64"/>
      <c r="G103" s="44"/>
      <c r="H103" s="44"/>
    </row>
    <row r="104" spans="1:8" s="1" customFormat="1" ht="15.75">
      <c r="A104" s="24" t="s">
        <v>4</v>
      </c>
      <c r="B104" s="25"/>
      <c r="C104" s="25"/>
      <c r="D104" s="71"/>
      <c r="E104" s="25"/>
      <c r="F104" s="69"/>
      <c r="G104" s="44"/>
      <c r="H104" s="44"/>
    </row>
    <row r="105" spans="1:8" s="1" customFormat="1" ht="15.75">
      <c r="A105" s="24" t="s">
        <v>5</v>
      </c>
      <c r="B105" s="25">
        <v>100</v>
      </c>
      <c r="C105" s="25">
        <v>631.9</v>
      </c>
      <c r="D105" s="69"/>
      <c r="E105" s="25">
        <v>631.9</v>
      </c>
      <c r="F105" s="69"/>
      <c r="G105" s="44"/>
      <c r="H105" s="44"/>
    </row>
    <row r="106" spans="1:8" s="1" customFormat="1" ht="15.75">
      <c r="A106" s="24" t="s">
        <v>6</v>
      </c>
      <c r="B106" s="26">
        <f>86.1+113</f>
        <v>199.1</v>
      </c>
      <c r="C106" s="25">
        <f>672.71</f>
        <v>672.71</v>
      </c>
      <c r="D106" s="69"/>
      <c r="E106" s="25">
        <f>672.71</f>
        <v>672.71</v>
      </c>
      <c r="F106" s="69"/>
      <c r="G106" s="44"/>
      <c r="H106" s="44"/>
    </row>
    <row r="107" spans="1:8" s="1" customFormat="1" ht="15.75">
      <c r="A107" s="24" t="s">
        <v>7</v>
      </c>
      <c r="B107" s="26"/>
      <c r="C107" s="70"/>
      <c r="D107" s="23"/>
      <c r="E107" s="26"/>
      <c r="F107" s="69"/>
      <c r="G107" s="44"/>
      <c r="H107" s="44"/>
    </row>
    <row r="108" spans="1:8" s="1" customFormat="1" ht="15.75">
      <c r="A108" s="49" t="s">
        <v>48</v>
      </c>
      <c r="B108" s="26"/>
      <c r="C108" s="23">
        <f>C109+C110+C111+C112</f>
        <v>5450.5</v>
      </c>
      <c r="D108" s="25"/>
      <c r="E108" s="23">
        <f>E109+E110+E111+E112</f>
        <v>5450.5</v>
      </c>
      <c r="F108" s="64"/>
      <c r="G108" s="44"/>
      <c r="H108" s="44"/>
    </row>
    <row r="109" spans="1:8" s="1" customFormat="1" ht="15.75">
      <c r="A109" s="24" t="s">
        <v>4</v>
      </c>
      <c r="B109" s="26"/>
      <c r="C109" s="26">
        <v>4662.5</v>
      </c>
      <c r="D109" s="25"/>
      <c r="E109" s="26">
        <v>4662.5</v>
      </c>
      <c r="F109" s="64"/>
      <c r="G109" s="44"/>
      <c r="H109" s="44"/>
    </row>
    <row r="110" spans="1:8" s="1" customFormat="1" ht="15.75">
      <c r="A110" s="24" t="s">
        <v>5</v>
      </c>
      <c r="B110" s="25">
        <v>100</v>
      </c>
      <c r="C110" s="25">
        <v>788</v>
      </c>
      <c r="D110" s="26"/>
      <c r="E110" s="25">
        <v>788</v>
      </c>
      <c r="F110" s="64"/>
      <c r="G110" s="44"/>
      <c r="H110" s="44"/>
    </row>
    <row r="111" spans="1:8" s="1" customFormat="1" ht="15.75">
      <c r="A111" s="24" t="s">
        <v>6</v>
      </c>
      <c r="B111" s="26">
        <v>68.7</v>
      </c>
      <c r="C111" s="70"/>
      <c r="D111" s="64"/>
      <c r="E111" s="72"/>
      <c r="F111" s="64"/>
      <c r="G111" s="44"/>
      <c r="H111" s="44"/>
    </row>
    <row r="112" spans="1:8" s="1" customFormat="1" ht="15.75">
      <c r="A112" s="24" t="s">
        <v>7</v>
      </c>
      <c r="B112" s="26"/>
      <c r="C112" s="70"/>
      <c r="D112" s="64"/>
      <c r="E112" s="72"/>
      <c r="F112" s="64"/>
      <c r="G112" s="44"/>
      <c r="H112" s="44"/>
    </row>
    <row r="113" spans="1:8" s="1" customFormat="1" ht="15.75">
      <c r="A113" s="49" t="s">
        <v>58</v>
      </c>
      <c r="B113" s="26"/>
      <c r="C113" s="23">
        <f>C114+C115+C116+C117</f>
        <v>466.6</v>
      </c>
      <c r="D113" s="23"/>
      <c r="E113" s="23">
        <f>E114+E115+E116+E117</f>
        <v>466.6</v>
      </c>
      <c r="F113" s="64"/>
      <c r="G113" s="44"/>
      <c r="H113" s="44"/>
    </row>
    <row r="114" spans="1:8" s="1" customFormat="1" ht="15.75">
      <c r="A114" s="24" t="s">
        <v>4</v>
      </c>
      <c r="B114" s="25">
        <v>1272.9</v>
      </c>
      <c r="C114" s="25"/>
      <c r="D114" s="25"/>
      <c r="E114" s="25"/>
      <c r="F114" s="64"/>
      <c r="G114" s="44"/>
      <c r="H114" s="44"/>
    </row>
    <row r="115" spans="1:8" s="1" customFormat="1" ht="15.75">
      <c r="A115" s="24" t="s">
        <v>5</v>
      </c>
      <c r="B115" s="25"/>
      <c r="C115" s="25">
        <v>466.6</v>
      </c>
      <c r="D115" s="25"/>
      <c r="E115" s="25">
        <v>466.6</v>
      </c>
      <c r="F115" s="64"/>
      <c r="G115" s="44"/>
      <c r="H115" s="44"/>
    </row>
    <row r="116" spans="1:8" s="1" customFormat="1" ht="15.75">
      <c r="A116" s="24" t="s">
        <v>6</v>
      </c>
      <c r="B116" s="25"/>
      <c r="C116" s="38"/>
      <c r="D116" s="64"/>
      <c r="E116" s="38"/>
      <c r="F116" s="64"/>
      <c r="G116" s="44"/>
      <c r="H116" s="44"/>
    </row>
    <row r="117" spans="1:8" s="1" customFormat="1" ht="15.75">
      <c r="A117" s="24" t="s">
        <v>7</v>
      </c>
      <c r="B117" s="25"/>
      <c r="C117" s="59"/>
      <c r="D117" s="64"/>
      <c r="E117" s="59"/>
      <c r="F117" s="64"/>
      <c r="G117" s="44"/>
      <c r="H117" s="44"/>
    </row>
    <row r="118" spans="1:8" s="1" customFormat="1" ht="15.75">
      <c r="A118" s="49" t="s">
        <v>49</v>
      </c>
      <c r="B118" s="25"/>
      <c r="C118" s="23">
        <f>C119+C120+C121+C122</f>
        <v>681.29</v>
      </c>
      <c r="D118" s="68"/>
      <c r="E118" s="23">
        <f>E119+E120+E121+E122</f>
        <v>681.29</v>
      </c>
      <c r="F118" s="64"/>
      <c r="G118" s="44"/>
      <c r="H118" s="44"/>
    </row>
    <row r="119" spans="1:8" s="1" customFormat="1" ht="15.75">
      <c r="A119" s="24" t="s">
        <v>4</v>
      </c>
      <c r="B119" s="25"/>
      <c r="C119" s="25"/>
      <c r="D119" s="64"/>
      <c r="E119" s="25"/>
      <c r="F119" s="64"/>
      <c r="G119" s="44"/>
      <c r="H119" s="44"/>
    </row>
    <row r="120" spans="1:8" s="1" customFormat="1" ht="15.75">
      <c r="A120" s="24" t="s">
        <v>5</v>
      </c>
      <c r="B120" s="25"/>
      <c r="C120" s="25">
        <v>596.3</v>
      </c>
      <c r="D120" s="64"/>
      <c r="E120" s="25">
        <v>596.3</v>
      </c>
      <c r="F120" s="64"/>
      <c r="G120" s="44"/>
      <c r="H120" s="44"/>
    </row>
    <row r="121" spans="1:8" s="1" customFormat="1" ht="15.75">
      <c r="A121" s="24" t="s">
        <v>6</v>
      </c>
      <c r="B121" s="25"/>
      <c r="C121" s="25">
        <v>84.99</v>
      </c>
      <c r="D121" s="64"/>
      <c r="E121" s="25">
        <v>84.99</v>
      </c>
      <c r="F121" s="64"/>
      <c r="G121" s="44"/>
      <c r="H121" s="44"/>
    </row>
    <row r="122" spans="1:8" s="1" customFormat="1" ht="15.75">
      <c r="A122" s="24" t="s">
        <v>7</v>
      </c>
      <c r="B122" s="25"/>
      <c r="C122" s="59"/>
      <c r="D122" s="64"/>
      <c r="E122" s="59"/>
      <c r="F122" s="64"/>
      <c r="G122" s="44"/>
      <c r="H122" s="44"/>
    </row>
    <row r="123" spans="1:8" s="1" customFormat="1" ht="15.75">
      <c r="A123" s="22" t="s">
        <v>59</v>
      </c>
      <c r="B123" s="23"/>
      <c r="C123" s="42">
        <f>C124+C125+C126+C127</f>
        <v>26210</v>
      </c>
      <c r="D123" s="23">
        <v>20000</v>
      </c>
      <c r="E123" s="42">
        <f>E124+E125+E126+E127</f>
        <v>6210</v>
      </c>
      <c r="F123" s="27">
        <f>SUM(F124:F126)</f>
        <v>0</v>
      </c>
      <c r="G123" s="44"/>
      <c r="H123" s="44"/>
    </row>
    <row r="124" spans="1:8" s="1" customFormat="1" ht="15.75">
      <c r="A124" s="24" t="s">
        <v>4</v>
      </c>
      <c r="B124" s="25">
        <v>13660</v>
      </c>
      <c r="C124" s="31">
        <v>3710</v>
      </c>
      <c r="D124" s="26"/>
      <c r="E124" s="31">
        <v>3710</v>
      </c>
      <c r="F124" s="45"/>
      <c r="G124" s="44"/>
      <c r="H124" s="44"/>
    </row>
    <row r="125" spans="1:8" s="1" customFormat="1" ht="15.75">
      <c r="A125" s="24" t="s">
        <v>5</v>
      </c>
      <c r="B125" s="25">
        <v>1000</v>
      </c>
      <c r="C125" s="36">
        <f>2500+D125</f>
        <v>22500</v>
      </c>
      <c r="D125" s="25">
        <v>20000</v>
      </c>
      <c r="E125" s="31">
        <v>2500</v>
      </c>
      <c r="F125" s="45"/>
      <c r="G125" s="44"/>
      <c r="H125" s="44"/>
    </row>
    <row r="126" spans="1:8" s="1" customFormat="1" ht="15.75">
      <c r="A126" s="24" t="s">
        <v>6</v>
      </c>
      <c r="B126" s="26"/>
      <c r="C126" s="25"/>
      <c r="D126" s="64"/>
      <c r="E126" s="44"/>
      <c r="F126" s="45"/>
      <c r="G126" s="44"/>
      <c r="H126" s="44"/>
    </row>
    <row r="127" spans="1:8" s="1" customFormat="1" ht="14.25" customHeight="1">
      <c r="A127" s="24" t="s">
        <v>7</v>
      </c>
      <c r="B127" s="25">
        <v>1490</v>
      </c>
      <c r="C127" s="25"/>
      <c r="D127" s="45"/>
      <c r="E127" s="45"/>
      <c r="F127" s="45"/>
      <c r="G127" s="44"/>
      <c r="H127" s="44"/>
    </row>
    <row r="128" spans="1:8" s="4" customFormat="1" ht="15.75" hidden="1">
      <c r="A128" s="114" t="s">
        <v>24</v>
      </c>
      <c r="B128" s="114"/>
      <c r="C128" s="114"/>
      <c r="D128" s="114"/>
      <c r="E128" s="114"/>
      <c r="F128" s="114"/>
      <c r="G128" s="73"/>
      <c r="H128" s="73"/>
    </row>
    <row r="129" spans="1:8" s="4" customFormat="1" ht="15.75" hidden="1">
      <c r="A129" s="62" t="s">
        <v>8</v>
      </c>
      <c r="B129" s="74">
        <f>SUM(B130:B133)</f>
        <v>7039</v>
      </c>
      <c r="C129" s="25">
        <f>SUM(C130:C133)</f>
        <v>0</v>
      </c>
      <c r="D129" s="25">
        <f>SUM(D130:D133)</f>
        <v>0</v>
      </c>
      <c r="E129" s="25">
        <f>SUM(E130:E133)</f>
        <v>0</v>
      </c>
      <c r="F129" s="25">
        <f>SUM(F130:F133)</f>
        <v>0</v>
      </c>
      <c r="G129" s="73"/>
      <c r="H129" s="73"/>
    </row>
    <row r="130" spans="1:8" s="4" customFormat="1" ht="15.75" hidden="1">
      <c r="A130" s="62" t="s">
        <v>4</v>
      </c>
      <c r="B130" s="48"/>
      <c r="C130" s="75"/>
      <c r="D130" s="75"/>
      <c r="E130" s="75"/>
      <c r="F130" s="75"/>
      <c r="G130" s="73"/>
      <c r="H130" s="73"/>
    </row>
    <row r="131" spans="1:8" s="4" customFormat="1" ht="15.75" hidden="1">
      <c r="A131" s="62" t="s">
        <v>5</v>
      </c>
      <c r="B131" s="48">
        <v>6575</v>
      </c>
      <c r="C131" s="75"/>
      <c r="D131" s="75"/>
      <c r="E131" s="75"/>
      <c r="F131" s="75"/>
      <c r="G131" s="73"/>
      <c r="H131" s="73"/>
    </row>
    <row r="132" spans="1:8" s="4" customFormat="1" ht="15.75" hidden="1">
      <c r="A132" s="62" t="s">
        <v>6</v>
      </c>
      <c r="B132" s="48">
        <f>264</f>
        <v>264</v>
      </c>
      <c r="C132" s="75"/>
      <c r="D132" s="75"/>
      <c r="E132" s="75"/>
      <c r="F132" s="75"/>
      <c r="G132" s="73"/>
      <c r="H132" s="73"/>
    </row>
    <row r="133" spans="1:8" s="4" customFormat="1" ht="15.75" hidden="1">
      <c r="A133" s="62" t="s">
        <v>7</v>
      </c>
      <c r="B133" s="48">
        <v>200</v>
      </c>
      <c r="C133" s="75"/>
      <c r="D133" s="75"/>
      <c r="E133" s="75"/>
      <c r="F133" s="75"/>
      <c r="G133" s="73"/>
      <c r="H133" s="73"/>
    </row>
    <row r="134" spans="1:8" s="4" customFormat="1" ht="47.25">
      <c r="A134" s="22" t="s">
        <v>50</v>
      </c>
      <c r="B134" s="48"/>
      <c r="C134" s="23">
        <v>78000.4</v>
      </c>
      <c r="D134" s="23">
        <v>78000.4</v>
      </c>
      <c r="E134" s="75"/>
      <c r="F134" s="75"/>
      <c r="G134" s="73"/>
      <c r="H134" s="73"/>
    </row>
    <row r="135" spans="1:8" s="4" customFormat="1" ht="15.75">
      <c r="A135" s="24" t="s">
        <v>4</v>
      </c>
      <c r="B135" s="48"/>
      <c r="C135" s="25">
        <v>78000.4</v>
      </c>
      <c r="D135" s="25">
        <v>78000.4</v>
      </c>
      <c r="E135" s="75"/>
      <c r="F135" s="75"/>
      <c r="G135" s="73"/>
      <c r="H135" s="73"/>
    </row>
    <row r="136" spans="1:8" s="4" customFormat="1" ht="15.75">
      <c r="A136" s="24" t="s">
        <v>5</v>
      </c>
      <c r="B136" s="48"/>
      <c r="C136" s="75"/>
      <c r="D136" s="75"/>
      <c r="E136" s="75"/>
      <c r="F136" s="75"/>
      <c r="G136" s="73"/>
      <c r="H136" s="73"/>
    </row>
    <row r="137" spans="1:8" s="4" customFormat="1" ht="15.75">
      <c r="A137" s="24" t="s">
        <v>6</v>
      </c>
      <c r="B137" s="48"/>
      <c r="C137" s="75"/>
      <c r="D137" s="75"/>
      <c r="E137" s="75"/>
      <c r="F137" s="75"/>
      <c r="G137" s="73"/>
      <c r="H137" s="73"/>
    </row>
    <row r="138" spans="1:8" s="4" customFormat="1" ht="15.75">
      <c r="A138" s="24" t="s">
        <v>7</v>
      </c>
      <c r="B138" s="48"/>
      <c r="C138" s="75"/>
      <c r="D138" s="75"/>
      <c r="E138" s="75"/>
      <c r="F138" s="75"/>
      <c r="G138" s="73"/>
      <c r="H138" s="73"/>
    </row>
    <row r="139" spans="1:8" s="4" customFormat="1" ht="21.75" customHeight="1">
      <c r="A139" s="111" t="s">
        <v>31</v>
      </c>
      <c r="B139" s="111"/>
      <c r="C139" s="111"/>
      <c r="D139" s="111"/>
      <c r="E139" s="111"/>
      <c r="F139" s="111"/>
      <c r="G139" s="111"/>
      <c r="H139" s="111"/>
    </row>
    <row r="140" spans="1:8" s="4" customFormat="1" ht="78.75">
      <c r="A140" s="22" t="s">
        <v>51</v>
      </c>
      <c r="B140" s="23"/>
      <c r="C140" s="23"/>
      <c r="D140" s="23"/>
      <c r="E140" s="23"/>
      <c r="F140" s="23"/>
      <c r="G140" s="63"/>
      <c r="H140" s="63"/>
    </row>
    <row r="141" spans="1:8" s="4" customFormat="1" ht="15.75">
      <c r="A141" s="24" t="s">
        <v>4</v>
      </c>
      <c r="B141" s="25"/>
      <c r="C141" s="25"/>
      <c r="D141" s="25"/>
      <c r="E141" s="25"/>
      <c r="F141" s="25"/>
      <c r="G141" s="63"/>
      <c r="H141" s="63"/>
    </row>
    <row r="142" spans="1:8" s="4" customFormat="1" ht="15.75">
      <c r="A142" s="24" t="s">
        <v>5</v>
      </c>
      <c r="B142" s="25"/>
      <c r="C142" s="25"/>
      <c r="D142" s="25"/>
      <c r="E142" s="25"/>
      <c r="F142" s="25"/>
      <c r="G142" s="63"/>
      <c r="H142" s="63"/>
    </row>
    <row r="143" spans="1:8" s="4" customFormat="1" ht="15.75">
      <c r="A143" s="24" t="s">
        <v>6</v>
      </c>
      <c r="B143" s="25"/>
      <c r="C143" s="25"/>
      <c r="D143" s="25"/>
      <c r="E143" s="25"/>
      <c r="F143" s="25"/>
      <c r="G143" s="63"/>
      <c r="H143" s="63"/>
    </row>
    <row r="144" spans="1:8" s="4" customFormat="1" ht="15.75">
      <c r="A144" s="24" t="s">
        <v>7</v>
      </c>
      <c r="B144" s="25"/>
      <c r="C144" s="25"/>
      <c r="D144" s="25"/>
      <c r="E144" s="25"/>
      <c r="F144" s="25"/>
      <c r="G144" s="63"/>
      <c r="H144" s="63"/>
    </row>
    <row r="145" spans="1:8" s="1" customFormat="1" ht="47.25">
      <c r="A145" s="22" t="s">
        <v>52</v>
      </c>
      <c r="B145" s="23"/>
      <c r="C145" s="23"/>
      <c r="D145" s="23"/>
      <c r="E145" s="23"/>
      <c r="F145" s="27"/>
      <c r="G145" s="76"/>
      <c r="H145" s="61"/>
    </row>
    <row r="146" spans="1:8" s="1" customFormat="1" ht="15.75">
      <c r="A146" s="24" t="s">
        <v>4</v>
      </c>
      <c r="B146" s="25"/>
      <c r="C146" s="25"/>
      <c r="D146" s="25"/>
      <c r="E146" s="25"/>
      <c r="F146" s="25"/>
      <c r="G146" s="76"/>
      <c r="H146" s="61"/>
    </row>
    <row r="147" spans="1:8" s="1" customFormat="1" ht="15.75">
      <c r="A147" s="24" t="s">
        <v>5</v>
      </c>
      <c r="B147" s="25"/>
      <c r="C147" s="25"/>
      <c r="D147" s="25"/>
      <c r="E147" s="25"/>
      <c r="F147" s="25"/>
      <c r="G147" s="76"/>
      <c r="H147" s="61"/>
    </row>
    <row r="148" spans="1:8" s="1" customFormat="1" ht="15.75">
      <c r="A148" s="24" t="s">
        <v>6</v>
      </c>
      <c r="B148" s="25"/>
      <c r="C148" s="25"/>
      <c r="D148" s="25"/>
      <c r="E148" s="25"/>
      <c r="F148" s="25"/>
      <c r="G148" s="76"/>
      <c r="H148" s="61"/>
    </row>
    <row r="149" spans="1:8" s="1" customFormat="1" ht="15.75">
      <c r="A149" s="24" t="s">
        <v>7</v>
      </c>
      <c r="B149" s="25"/>
      <c r="C149" s="25"/>
      <c r="D149" s="25"/>
      <c r="E149" s="25"/>
      <c r="F149" s="25"/>
      <c r="G149" s="76"/>
      <c r="H149" s="61"/>
    </row>
    <row r="150" spans="1:8" s="4" customFormat="1" ht="31.5">
      <c r="A150" s="22" t="s">
        <v>53</v>
      </c>
      <c r="B150" s="23"/>
      <c r="C150" s="23">
        <f>SUM(C151:C154)</f>
        <v>28722.6</v>
      </c>
      <c r="D150" s="30">
        <f>5810+20043.6+120+2658</f>
        <v>28631.6</v>
      </c>
      <c r="E150" s="23">
        <f>SUM(E151:E154)</f>
        <v>91</v>
      </c>
      <c r="F150" s="27"/>
      <c r="G150" s="63"/>
      <c r="H150" s="63"/>
    </row>
    <row r="151" spans="1:8" s="4" customFormat="1" ht="15.75">
      <c r="A151" s="24" t="s">
        <v>4</v>
      </c>
      <c r="B151" s="26"/>
      <c r="C151" s="31">
        <f>5810+20043.6+120+2658</f>
        <v>28631.6</v>
      </c>
      <c r="D151" s="31">
        <f>5810+20043.6+120+2658</f>
        <v>28631.6</v>
      </c>
      <c r="E151" s="25"/>
      <c r="F151" s="57"/>
      <c r="G151" s="63"/>
      <c r="H151" s="63"/>
    </row>
    <row r="152" spans="1:8" s="4" customFormat="1" ht="15.75">
      <c r="A152" s="24" t="s">
        <v>5</v>
      </c>
      <c r="B152" s="25">
        <v>1047</v>
      </c>
      <c r="C152" s="31">
        <v>91</v>
      </c>
      <c r="D152" s="26"/>
      <c r="E152" s="31">
        <v>91</v>
      </c>
      <c r="F152" s="25"/>
      <c r="G152" s="63"/>
      <c r="H152" s="63"/>
    </row>
    <row r="153" spans="1:8" s="4" customFormat="1" ht="15.75">
      <c r="A153" s="24" t="s">
        <v>6</v>
      </c>
      <c r="B153" s="26"/>
      <c r="C153" s="45"/>
      <c r="D153" s="57"/>
      <c r="E153" s="57"/>
      <c r="F153" s="57"/>
      <c r="G153" s="63"/>
      <c r="H153" s="63"/>
    </row>
    <row r="154" spans="1:8" s="4" customFormat="1" ht="15.75">
      <c r="A154" s="24" t="s">
        <v>7</v>
      </c>
      <c r="B154" s="26"/>
      <c r="C154" s="45"/>
      <c r="D154" s="57"/>
      <c r="E154" s="77"/>
      <c r="F154" s="57"/>
      <c r="G154" s="63"/>
      <c r="H154" s="63"/>
    </row>
    <row r="155" spans="1:8" s="4" customFormat="1" ht="20.25" customHeight="1">
      <c r="A155" s="111" t="s">
        <v>32</v>
      </c>
      <c r="B155" s="111"/>
      <c r="C155" s="111"/>
      <c r="D155" s="111"/>
      <c r="E155" s="111"/>
      <c r="F155" s="111"/>
      <c r="G155" s="111"/>
      <c r="H155" s="111"/>
    </row>
    <row r="156" spans="1:8" s="1" customFormat="1" ht="15.75">
      <c r="A156" s="22" t="s">
        <v>60</v>
      </c>
      <c r="B156" s="23"/>
      <c r="C156" s="23">
        <f>C157+C158+C159+C160</f>
        <v>882724.2</v>
      </c>
      <c r="D156" s="23">
        <f>D157+D158+D159+D160</f>
        <v>882724.2</v>
      </c>
      <c r="E156" s="23"/>
      <c r="F156" s="27"/>
      <c r="G156" s="44"/>
      <c r="H156" s="44"/>
    </row>
    <row r="157" spans="1:8" s="1" customFormat="1" ht="15.75">
      <c r="A157" s="24" t="s">
        <v>12</v>
      </c>
      <c r="B157" s="25">
        <v>392000</v>
      </c>
      <c r="C157" s="91">
        <v>805850</v>
      </c>
      <c r="D157" s="91">
        <v>805850</v>
      </c>
      <c r="E157" s="78"/>
      <c r="F157" s="78"/>
      <c r="G157" s="44"/>
      <c r="H157" s="44"/>
    </row>
    <row r="158" spans="1:8" s="1" customFormat="1" ht="15.75">
      <c r="A158" s="24" t="s">
        <v>5</v>
      </c>
      <c r="B158" s="79">
        <f>1260</f>
        <v>1260</v>
      </c>
      <c r="C158" s="91">
        <v>76874.2</v>
      </c>
      <c r="D158" s="91">
        <v>76874.2</v>
      </c>
      <c r="E158" s="78"/>
      <c r="F158" s="78"/>
      <c r="G158" s="44"/>
      <c r="H158" s="44"/>
    </row>
    <row r="159" spans="1:8" s="1" customFormat="1" ht="15.75">
      <c r="A159" s="24" t="s">
        <v>6</v>
      </c>
      <c r="B159" s="25"/>
      <c r="C159" s="25"/>
      <c r="D159" s="25"/>
      <c r="E159" s="78"/>
      <c r="F159" s="78"/>
      <c r="G159" s="44"/>
      <c r="H159" s="44"/>
    </row>
    <row r="160" spans="1:8" s="1" customFormat="1" ht="15.75">
      <c r="A160" s="24" t="s">
        <v>7</v>
      </c>
      <c r="B160" s="25"/>
      <c r="C160" s="25"/>
      <c r="D160" s="25"/>
      <c r="E160" s="78"/>
      <c r="F160" s="78"/>
      <c r="G160" s="44"/>
      <c r="H160" s="44"/>
    </row>
    <row r="161" spans="1:8" s="1" customFormat="1" ht="24.75" customHeight="1">
      <c r="A161" s="111" t="s">
        <v>33</v>
      </c>
      <c r="B161" s="111"/>
      <c r="C161" s="111"/>
      <c r="D161" s="111"/>
      <c r="E161" s="111"/>
      <c r="F161" s="111"/>
      <c r="G161" s="111"/>
      <c r="H161" s="111"/>
    </row>
    <row r="162" spans="1:8" s="1" customFormat="1" ht="31.5">
      <c r="A162" s="22" t="s">
        <v>54</v>
      </c>
      <c r="B162" s="23"/>
      <c r="C162" s="23">
        <f>C163+C164</f>
        <v>48958.2</v>
      </c>
      <c r="D162" s="41">
        <f>5090+100</f>
        <v>5190</v>
      </c>
      <c r="E162" s="23">
        <f>SUM(E163:E165)</f>
        <v>43768.2</v>
      </c>
      <c r="F162" s="27"/>
      <c r="G162" s="44"/>
      <c r="H162" s="44"/>
    </row>
    <row r="163" spans="1:8" s="1" customFormat="1" ht="15.75">
      <c r="A163" s="24" t="s">
        <v>4</v>
      </c>
      <c r="B163" s="25">
        <v>1300</v>
      </c>
      <c r="C163" s="37">
        <f>5090+100</f>
        <v>5190</v>
      </c>
      <c r="D163" s="37">
        <f>5090+100</f>
        <v>5190</v>
      </c>
      <c r="E163" s="79"/>
      <c r="F163" s="72"/>
      <c r="G163" s="44"/>
      <c r="H163" s="44"/>
    </row>
    <row r="164" spans="1:8" s="1" customFormat="1" ht="15.75">
      <c r="A164" s="24" t="s">
        <v>5</v>
      </c>
      <c r="B164" s="26">
        <v>30509.5</v>
      </c>
      <c r="C164" s="31">
        <v>43768.2</v>
      </c>
      <c r="D164" s="79"/>
      <c r="E164" s="31">
        <v>43768.2</v>
      </c>
      <c r="F164" s="72"/>
      <c r="G164" s="44"/>
      <c r="H164" s="44"/>
    </row>
    <row r="165" spans="1:8" s="1" customFormat="1" ht="15.75">
      <c r="A165" s="24" t="s">
        <v>6</v>
      </c>
      <c r="B165" s="26"/>
      <c r="C165" s="65"/>
      <c r="D165" s="64"/>
      <c r="E165" s="64"/>
      <c r="F165" s="64"/>
      <c r="G165" s="44"/>
      <c r="H165" s="44"/>
    </row>
    <row r="166" spans="1:8" s="1" customFormat="1" ht="15.75">
      <c r="A166" s="24" t="s">
        <v>7</v>
      </c>
      <c r="B166" s="26"/>
      <c r="C166" s="65">
        <f>SUM(D166:F166)</f>
        <v>0</v>
      </c>
      <c r="D166" s="64"/>
      <c r="E166" s="64"/>
      <c r="F166" s="64"/>
      <c r="G166" s="44"/>
      <c r="H166" s="44"/>
    </row>
    <row r="167" spans="1:8" s="1" customFormat="1" ht="47.25">
      <c r="A167" s="22" t="s">
        <v>55</v>
      </c>
      <c r="B167" s="23"/>
      <c r="C167" s="23">
        <f>C168+C169+C170+C171</f>
        <v>15793.5</v>
      </c>
      <c r="D167" s="23"/>
      <c r="E167" s="23">
        <f>E168+E169+E170+E171</f>
        <v>15793.5</v>
      </c>
      <c r="F167" s="27"/>
      <c r="G167" s="44"/>
      <c r="H167" s="44"/>
    </row>
    <row r="168" spans="1:8" s="1" customFormat="1" ht="15.75">
      <c r="A168" s="24" t="s">
        <v>4</v>
      </c>
      <c r="B168" s="25"/>
      <c r="C168" s="26">
        <v>1045</v>
      </c>
      <c r="D168" s="48"/>
      <c r="E168" s="26">
        <v>1045</v>
      </c>
      <c r="F168" s="59"/>
      <c r="G168" s="44"/>
      <c r="H168" s="44"/>
    </row>
    <row r="169" spans="1:8" s="1" customFormat="1" ht="15.75">
      <c r="A169" s="24" t="s">
        <v>5</v>
      </c>
      <c r="B169" s="25">
        <v>12944</v>
      </c>
      <c r="C169" s="26">
        <v>14000</v>
      </c>
      <c r="D169" s="59"/>
      <c r="E169" s="26">
        <v>14000</v>
      </c>
      <c r="F169" s="59"/>
      <c r="G169" s="80">
        <f>D169+E169</f>
        <v>14000</v>
      </c>
      <c r="H169" s="44"/>
    </row>
    <row r="170" spans="1:8" s="1" customFormat="1" ht="15.75">
      <c r="A170" s="24" t="s">
        <v>6</v>
      </c>
      <c r="B170" s="25"/>
      <c r="C170" s="25">
        <v>748.5</v>
      </c>
      <c r="D170" s="59"/>
      <c r="E170" s="25">
        <v>748.5</v>
      </c>
      <c r="F170" s="59"/>
      <c r="G170" s="44"/>
      <c r="H170" s="44"/>
    </row>
    <row r="171" spans="1:8" s="1" customFormat="1" ht="15.75">
      <c r="A171" s="81" t="s">
        <v>7</v>
      </c>
      <c r="B171" s="82"/>
      <c r="C171" s="82"/>
      <c r="D171" s="82"/>
      <c r="E171" s="83"/>
      <c r="F171" s="84"/>
      <c r="G171" s="44"/>
      <c r="H171" s="44"/>
    </row>
    <row r="172" spans="1:6" ht="12.75">
      <c r="A172" s="5"/>
      <c r="B172" s="6"/>
      <c r="C172" s="7"/>
      <c r="D172" s="7"/>
      <c r="E172" s="7"/>
      <c r="F172" s="7"/>
    </row>
    <row r="173" spans="1:6" ht="12.75">
      <c r="A173" s="5"/>
      <c r="B173" s="6"/>
      <c r="C173" s="7"/>
      <c r="D173" s="7"/>
      <c r="E173" s="7"/>
      <c r="F173" s="7"/>
    </row>
    <row r="174" spans="1:6" ht="12.75">
      <c r="A174" s="5"/>
      <c r="B174" s="6"/>
      <c r="C174" s="7"/>
      <c r="D174" s="7"/>
      <c r="E174" s="7"/>
      <c r="F174" s="7"/>
    </row>
    <row r="175" spans="1:6" ht="12.75">
      <c r="A175" s="5"/>
      <c r="B175" s="6"/>
      <c r="C175" s="7"/>
      <c r="D175" s="7"/>
      <c r="E175" s="7"/>
      <c r="F175" s="7"/>
    </row>
    <row r="176" spans="1:6" ht="12.75">
      <c r="A176" s="5"/>
      <c r="B176" s="6"/>
      <c r="C176" s="7"/>
      <c r="D176" s="7"/>
      <c r="E176" s="7"/>
      <c r="F176" s="7"/>
    </row>
    <row r="177" spans="1:6" ht="12.75">
      <c r="A177" s="5"/>
      <c r="B177" s="6"/>
      <c r="C177" s="7"/>
      <c r="D177" s="7"/>
      <c r="E177" s="7"/>
      <c r="F177" s="7"/>
    </row>
    <row r="178" spans="1:6" ht="12.75">
      <c r="A178" s="5"/>
      <c r="B178" s="6"/>
      <c r="C178" s="7"/>
      <c r="D178" s="7"/>
      <c r="E178" s="7"/>
      <c r="F178" s="7"/>
    </row>
    <row r="179" spans="1:6" ht="12.75">
      <c r="A179" s="5"/>
      <c r="B179" s="6"/>
      <c r="C179" s="7"/>
      <c r="D179" s="7"/>
      <c r="E179" s="7"/>
      <c r="F179" s="7"/>
    </row>
    <row r="180" spans="1:6" ht="12.75">
      <c r="A180" s="5"/>
      <c r="B180" s="6"/>
      <c r="C180" s="7"/>
      <c r="D180" s="7"/>
      <c r="E180" s="7"/>
      <c r="F180" s="7"/>
    </row>
    <row r="181" spans="1:6" ht="12.75">
      <c r="A181" s="5"/>
      <c r="B181" s="6"/>
      <c r="C181" s="7"/>
      <c r="D181" s="7"/>
      <c r="E181" s="7"/>
      <c r="F181" s="7"/>
    </row>
    <row r="182" spans="1:6" ht="12.75">
      <c r="A182" s="5"/>
      <c r="B182" s="6"/>
      <c r="C182" s="7"/>
      <c r="D182" s="7"/>
      <c r="E182" s="7"/>
      <c r="F182" s="7"/>
    </row>
    <row r="183" spans="1:6" ht="12.75">
      <c r="A183" s="5"/>
      <c r="B183" s="6"/>
      <c r="C183" s="7"/>
      <c r="D183" s="7"/>
      <c r="E183" s="7"/>
      <c r="F183" s="7"/>
    </row>
    <row r="184" spans="1:6" ht="12.75">
      <c r="A184" s="5"/>
      <c r="B184" s="6"/>
      <c r="C184" s="7"/>
      <c r="D184" s="7"/>
      <c r="E184" s="7"/>
      <c r="F184" s="7"/>
    </row>
    <row r="185" spans="1:6" ht="12.75">
      <c r="A185" s="5"/>
      <c r="B185" s="6"/>
      <c r="C185" s="7"/>
      <c r="D185" s="7"/>
      <c r="E185" s="7"/>
      <c r="F185" s="7"/>
    </row>
    <row r="186" spans="1:6" ht="12.75">
      <c r="A186" s="5"/>
      <c r="B186" s="6"/>
      <c r="C186" s="7"/>
      <c r="D186" s="7"/>
      <c r="E186" s="7"/>
      <c r="F186" s="7"/>
    </row>
    <row r="187" spans="1:6" ht="12.75">
      <c r="A187" s="5"/>
      <c r="B187" s="6"/>
      <c r="C187" s="7"/>
      <c r="D187" s="7"/>
      <c r="E187" s="7"/>
      <c r="F187" s="7"/>
    </row>
    <row r="188" spans="1:6" ht="12.75">
      <c r="A188" s="5"/>
      <c r="B188" s="6"/>
      <c r="C188" s="7"/>
      <c r="D188" s="7"/>
      <c r="E188" s="7"/>
      <c r="F188" s="7"/>
    </row>
    <row r="189" spans="1:6" ht="12.75">
      <c r="A189" s="5"/>
      <c r="B189" s="6"/>
      <c r="C189" s="7"/>
      <c r="D189" s="7"/>
      <c r="E189" s="7"/>
      <c r="F189" s="7"/>
    </row>
    <row r="190" spans="1:6" ht="12.75">
      <c r="A190" s="5"/>
      <c r="B190" s="6"/>
      <c r="C190" s="7"/>
      <c r="D190" s="7"/>
      <c r="E190" s="7"/>
      <c r="F190" s="7"/>
    </row>
    <row r="191" spans="1:6" ht="12.75">
      <c r="A191" s="5"/>
      <c r="B191" s="6"/>
      <c r="C191" s="7"/>
      <c r="D191" s="7"/>
      <c r="E191" s="7"/>
      <c r="F191" s="7"/>
    </row>
    <row r="192" spans="1:6" ht="12.75">
      <c r="A192" s="5"/>
      <c r="B192" s="6"/>
      <c r="C192" s="7"/>
      <c r="D192" s="7"/>
      <c r="E192" s="7"/>
      <c r="F192" s="7"/>
    </row>
    <row r="193" spans="1:6" ht="12.75">
      <c r="A193" s="5"/>
      <c r="B193" s="6"/>
      <c r="C193" s="7"/>
      <c r="D193" s="7"/>
      <c r="E193" s="7"/>
      <c r="F193" s="7"/>
    </row>
    <row r="194" spans="1:6" ht="12.75">
      <c r="A194" s="5"/>
      <c r="B194" s="6"/>
      <c r="C194" s="7"/>
      <c r="D194" s="7"/>
      <c r="E194" s="7"/>
      <c r="F194" s="7"/>
    </row>
    <row r="195" spans="1:6" ht="12.75">
      <c r="A195" s="5"/>
      <c r="B195" s="6"/>
      <c r="C195" s="7"/>
      <c r="D195" s="7"/>
      <c r="E195" s="7"/>
      <c r="F195" s="7"/>
    </row>
    <row r="196" spans="1:6" ht="12.75">
      <c r="A196" s="5"/>
      <c r="B196" s="6"/>
      <c r="C196" s="7"/>
      <c r="D196" s="7"/>
      <c r="E196" s="7"/>
      <c r="F196" s="7"/>
    </row>
    <row r="197" spans="1:6" ht="12.75">
      <c r="A197" s="5"/>
      <c r="B197" s="6"/>
      <c r="C197" s="7"/>
      <c r="D197" s="7"/>
      <c r="E197" s="7"/>
      <c r="F197" s="7"/>
    </row>
    <row r="198" spans="1:6" ht="12.75">
      <c r="A198" s="5"/>
      <c r="B198" s="6"/>
      <c r="C198" s="7"/>
      <c r="D198" s="7"/>
      <c r="E198" s="7"/>
      <c r="F198" s="7"/>
    </row>
    <row r="199" spans="1:6" ht="12.75">
      <c r="A199" s="5"/>
      <c r="B199" s="6"/>
      <c r="C199" s="7"/>
      <c r="D199" s="7"/>
      <c r="E199" s="7"/>
      <c r="F199" s="7"/>
    </row>
    <row r="200" spans="1:6" ht="12.75">
      <c r="A200" s="5"/>
      <c r="B200" s="6"/>
      <c r="C200" s="7"/>
      <c r="D200" s="7"/>
      <c r="E200" s="7"/>
      <c r="F200" s="7"/>
    </row>
    <row r="201" spans="1:6" ht="12.75">
      <c r="A201" s="5"/>
      <c r="B201" s="6"/>
      <c r="C201" s="7"/>
      <c r="D201" s="7"/>
      <c r="E201" s="7"/>
      <c r="F201" s="7"/>
    </row>
    <row r="202" spans="1:6" ht="12.75">
      <c r="A202" s="5"/>
      <c r="B202" s="6"/>
      <c r="C202" s="7"/>
      <c r="D202" s="7"/>
      <c r="E202" s="7"/>
      <c r="F202" s="7"/>
    </row>
    <row r="203" spans="1:6" ht="12.75">
      <c r="A203" s="5"/>
      <c r="B203" s="6"/>
      <c r="C203" s="7"/>
      <c r="D203" s="7"/>
      <c r="E203" s="7"/>
      <c r="F203" s="7"/>
    </row>
    <row r="204" spans="1:6" ht="12.75">
      <c r="A204" s="5"/>
      <c r="B204" s="6"/>
      <c r="C204" s="7"/>
      <c r="D204" s="7"/>
      <c r="E204" s="7"/>
      <c r="F204" s="7"/>
    </row>
    <row r="205" spans="1:6" ht="12.75">
      <c r="A205" s="5"/>
      <c r="B205" s="6"/>
      <c r="C205" s="7"/>
      <c r="D205" s="7"/>
      <c r="E205" s="7"/>
      <c r="F205" s="7"/>
    </row>
    <row r="206" spans="1:6" ht="12.75">
      <c r="A206" s="5"/>
      <c r="B206" s="6"/>
      <c r="C206" s="7"/>
      <c r="D206" s="7"/>
      <c r="E206" s="7"/>
      <c r="F206" s="7"/>
    </row>
    <row r="207" spans="1:6" ht="12.75">
      <c r="A207" s="5"/>
      <c r="B207" s="6"/>
      <c r="C207" s="7"/>
      <c r="D207" s="7"/>
      <c r="E207" s="7"/>
      <c r="F207" s="7"/>
    </row>
    <row r="208" spans="1:6" ht="12.75">
      <c r="A208" s="5"/>
      <c r="B208" s="6"/>
      <c r="C208" s="7"/>
      <c r="D208" s="7"/>
      <c r="E208" s="7"/>
      <c r="F208" s="7"/>
    </row>
    <row r="209" spans="1:6" ht="12.75">
      <c r="A209" s="5"/>
      <c r="B209" s="6"/>
      <c r="C209" s="7"/>
      <c r="D209" s="7"/>
      <c r="E209" s="7"/>
      <c r="F209" s="7"/>
    </row>
    <row r="210" spans="1:6" ht="12.75">
      <c r="A210" s="5"/>
      <c r="B210" s="6"/>
      <c r="C210" s="7"/>
      <c r="D210" s="7"/>
      <c r="E210" s="7"/>
      <c r="F210" s="7"/>
    </row>
    <row r="211" spans="1:6" ht="12.75">
      <c r="A211" s="5"/>
      <c r="B211" s="6"/>
      <c r="C211" s="7"/>
      <c r="D211" s="7"/>
      <c r="E211" s="7"/>
      <c r="F211" s="7"/>
    </row>
    <row r="212" spans="1:6" ht="12.75">
      <c r="A212" s="5"/>
      <c r="B212" s="6"/>
      <c r="C212" s="7"/>
      <c r="D212" s="7"/>
      <c r="E212" s="7"/>
      <c r="F212" s="7"/>
    </row>
    <row r="213" spans="1:6" ht="12.75">
      <c r="A213" s="5"/>
      <c r="B213" s="6"/>
      <c r="C213" s="7"/>
      <c r="D213" s="7"/>
      <c r="E213" s="7"/>
      <c r="F213" s="7"/>
    </row>
    <row r="214" spans="1:6" ht="12.75">
      <c r="A214" s="5"/>
      <c r="B214" s="6"/>
      <c r="C214" s="7"/>
      <c r="D214" s="7"/>
      <c r="E214" s="7"/>
      <c r="F214" s="7"/>
    </row>
    <row r="215" spans="1:6" ht="12.75">
      <c r="A215" s="5"/>
      <c r="B215" s="6"/>
      <c r="C215" s="7"/>
      <c r="D215" s="7"/>
      <c r="E215" s="7"/>
      <c r="F215" s="7"/>
    </row>
    <row r="216" spans="1:6" ht="12.75">
      <c r="A216" s="5"/>
      <c r="B216" s="6"/>
      <c r="C216" s="7"/>
      <c r="D216" s="7"/>
      <c r="E216" s="7"/>
      <c r="F216" s="7"/>
    </row>
    <row r="217" spans="1:6" ht="12.75">
      <c r="A217" s="5"/>
      <c r="B217" s="6"/>
      <c r="C217" s="7"/>
      <c r="D217" s="7"/>
      <c r="E217" s="7"/>
      <c r="F217" s="7"/>
    </row>
    <row r="218" spans="1:6" ht="12.75">
      <c r="A218" s="5"/>
      <c r="B218" s="6"/>
      <c r="C218" s="7"/>
      <c r="D218" s="7"/>
      <c r="E218" s="7"/>
      <c r="F218" s="7"/>
    </row>
    <row r="219" spans="1:6" ht="12.75">
      <c r="A219" s="5"/>
      <c r="B219" s="6"/>
      <c r="C219" s="7"/>
      <c r="D219" s="7"/>
      <c r="E219" s="7"/>
      <c r="F219" s="7"/>
    </row>
    <row r="220" spans="1:6" ht="12.75">
      <c r="A220" s="5"/>
      <c r="B220" s="6"/>
      <c r="C220" s="7"/>
      <c r="D220" s="7"/>
      <c r="E220" s="7"/>
      <c r="F220" s="7"/>
    </row>
    <row r="221" spans="1:6" ht="12.75">
      <c r="A221" s="5"/>
      <c r="B221" s="6"/>
      <c r="C221" s="7"/>
      <c r="D221" s="7"/>
      <c r="E221" s="7"/>
      <c r="F221" s="7"/>
    </row>
    <row r="222" spans="1:6" ht="12.75">
      <c r="A222" s="5"/>
      <c r="B222" s="6"/>
      <c r="C222" s="7"/>
      <c r="D222" s="7"/>
      <c r="E222" s="7"/>
      <c r="F222" s="7"/>
    </row>
    <row r="223" spans="1:6" ht="12.75">
      <c r="A223" s="5"/>
      <c r="B223" s="6"/>
      <c r="C223" s="7"/>
      <c r="D223" s="7"/>
      <c r="E223" s="7"/>
      <c r="F223" s="7"/>
    </row>
    <row r="224" spans="1:6" ht="12.75">
      <c r="A224" s="5"/>
      <c r="B224" s="6"/>
      <c r="C224" s="7"/>
      <c r="D224" s="7"/>
      <c r="E224" s="7"/>
      <c r="F224" s="7"/>
    </row>
    <row r="225" spans="1:6" ht="12.75">
      <c r="A225" s="5"/>
      <c r="B225" s="6"/>
      <c r="C225" s="7"/>
      <c r="D225" s="7"/>
      <c r="E225" s="7"/>
      <c r="F225" s="7"/>
    </row>
    <row r="226" spans="1:6" ht="12.75">
      <c r="A226" s="5"/>
      <c r="B226" s="6"/>
      <c r="C226" s="7"/>
      <c r="D226" s="7"/>
      <c r="E226" s="7"/>
      <c r="F226" s="7"/>
    </row>
    <row r="227" spans="1:6" ht="12.75">
      <c r="A227" s="5"/>
      <c r="B227" s="6"/>
      <c r="C227" s="7"/>
      <c r="D227" s="7"/>
      <c r="E227" s="7"/>
      <c r="F227" s="7"/>
    </row>
    <row r="228" spans="1:6" ht="12.75">
      <c r="A228" s="5"/>
      <c r="B228" s="6"/>
      <c r="C228" s="7"/>
      <c r="D228" s="7"/>
      <c r="E228" s="7"/>
      <c r="F228" s="7"/>
    </row>
    <row r="229" spans="1:6" ht="12.75">
      <c r="A229" s="5"/>
      <c r="B229" s="6"/>
      <c r="C229" s="7"/>
      <c r="D229" s="7"/>
      <c r="E229" s="7"/>
      <c r="F229" s="7"/>
    </row>
    <row r="230" spans="1:6" ht="12.75">
      <c r="A230" s="5"/>
      <c r="B230" s="6"/>
      <c r="C230" s="7"/>
      <c r="D230" s="7"/>
      <c r="E230" s="7"/>
      <c r="F230" s="7"/>
    </row>
    <row r="231" spans="1:6" ht="12.75">
      <c r="A231" s="5"/>
      <c r="B231" s="6"/>
      <c r="C231" s="7"/>
      <c r="D231" s="7"/>
      <c r="E231" s="7"/>
      <c r="F231" s="7"/>
    </row>
    <row r="232" spans="1:6" ht="12.75">
      <c r="A232" s="5"/>
      <c r="B232" s="6"/>
      <c r="C232" s="7"/>
      <c r="D232" s="7"/>
      <c r="E232" s="7"/>
      <c r="F232" s="7"/>
    </row>
    <row r="233" spans="1:6" ht="12.75">
      <c r="A233" s="5"/>
      <c r="B233" s="6"/>
      <c r="C233" s="7"/>
      <c r="D233" s="7"/>
      <c r="E233" s="7"/>
      <c r="F233" s="7"/>
    </row>
    <row r="234" spans="1:6" ht="12.75">
      <c r="A234" s="5"/>
      <c r="B234" s="6"/>
      <c r="C234" s="7"/>
      <c r="D234" s="7"/>
      <c r="E234" s="7"/>
      <c r="F234" s="7"/>
    </row>
    <row r="235" spans="1:6" ht="12.75">
      <c r="A235" s="5"/>
      <c r="B235" s="6"/>
      <c r="C235" s="7"/>
      <c r="D235" s="7"/>
      <c r="E235" s="7"/>
      <c r="F235" s="7"/>
    </row>
    <row r="236" spans="1:6" ht="12.75">
      <c r="A236" s="5"/>
      <c r="B236" s="6"/>
      <c r="C236" s="7"/>
      <c r="D236" s="7"/>
      <c r="E236" s="7"/>
      <c r="F236" s="7"/>
    </row>
    <row r="237" spans="1:6" ht="12.75">
      <c r="A237" s="5"/>
      <c r="B237" s="6"/>
      <c r="C237" s="7"/>
      <c r="D237" s="7"/>
      <c r="E237" s="7"/>
      <c r="F237" s="7"/>
    </row>
    <row r="238" spans="1:6" ht="12.75">
      <c r="A238" s="5"/>
      <c r="B238" s="6"/>
      <c r="C238" s="7"/>
      <c r="D238" s="7"/>
      <c r="E238" s="7"/>
      <c r="F238" s="7"/>
    </row>
    <row r="239" spans="1:6" ht="12.75">
      <c r="A239" s="5"/>
      <c r="B239" s="6"/>
      <c r="C239" s="7"/>
      <c r="D239" s="7"/>
      <c r="E239" s="7"/>
      <c r="F239" s="7"/>
    </row>
    <row r="240" spans="1:6" ht="12.75">
      <c r="A240" s="5"/>
      <c r="B240" s="6"/>
      <c r="C240" s="7"/>
      <c r="D240" s="7"/>
      <c r="E240" s="7"/>
      <c r="F240" s="7"/>
    </row>
    <row r="241" spans="1:6" ht="12.75">
      <c r="A241" s="5"/>
      <c r="B241" s="6"/>
      <c r="C241" s="7"/>
      <c r="D241" s="7"/>
      <c r="E241" s="7"/>
      <c r="F241" s="7"/>
    </row>
    <row r="242" spans="1:6" ht="12.75">
      <c r="A242" s="5"/>
      <c r="B242" s="6"/>
      <c r="C242" s="7"/>
      <c r="D242" s="7"/>
      <c r="E242" s="7"/>
      <c r="F242" s="7"/>
    </row>
    <row r="243" spans="1:6" ht="12.75">
      <c r="A243" s="5"/>
      <c r="B243" s="6"/>
      <c r="C243" s="7"/>
      <c r="D243" s="7"/>
      <c r="E243" s="7"/>
      <c r="F243" s="7"/>
    </row>
    <row r="244" spans="1:6" ht="12.75">
      <c r="A244" s="5"/>
      <c r="B244" s="6"/>
      <c r="C244" s="7"/>
      <c r="D244" s="7"/>
      <c r="E244" s="7"/>
      <c r="F244" s="7"/>
    </row>
    <row r="245" spans="1:6" ht="12.75">
      <c r="A245" s="5"/>
      <c r="B245" s="6"/>
      <c r="C245" s="7"/>
      <c r="D245" s="7"/>
      <c r="E245" s="7"/>
      <c r="F245" s="7"/>
    </row>
    <row r="246" spans="1:6" ht="12.75">
      <c r="A246" s="5"/>
      <c r="B246" s="6"/>
      <c r="C246" s="7"/>
      <c r="D246" s="7"/>
      <c r="E246" s="7"/>
      <c r="F246" s="7"/>
    </row>
    <row r="247" spans="1:6" ht="12.75">
      <c r="A247" s="5"/>
      <c r="B247" s="6"/>
      <c r="C247" s="7"/>
      <c r="D247" s="7"/>
      <c r="E247" s="7"/>
      <c r="F247" s="7"/>
    </row>
    <row r="248" spans="1:6" ht="12.75">
      <c r="A248" s="5"/>
      <c r="B248" s="6"/>
      <c r="C248" s="7"/>
      <c r="D248" s="7"/>
      <c r="E248" s="7"/>
      <c r="F248" s="7"/>
    </row>
    <row r="249" spans="1:6" ht="12.75">
      <c r="A249" s="5"/>
      <c r="B249" s="6"/>
      <c r="C249" s="7"/>
      <c r="D249" s="7"/>
      <c r="E249" s="7"/>
      <c r="F249" s="7"/>
    </row>
    <row r="250" spans="1:6" ht="12.75">
      <c r="A250" s="5"/>
      <c r="B250" s="6"/>
      <c r="C250" s="7"/>
      <c r="D250" s="7"/>
      <c r="E250" s="7"/>
      <c r="F250" s="7"/>
    </row>
    <row r="251" spans="1:6" ht="12.75">
      <c r="A251" s="5"/>
      <c r="B251" s="6"/>
      <c r="C251" s="7"/>
      <c r="D251" s="7"/>
      <c r="E251" s="7"/>
      <c r="F251" s="7"/>
    </row>
    <row r="252" spans="1:6" ht="12.75">
      <c r="A252" s="5"/>
      <c r="B252" s="6"/>
      <c r="C252" s="7"/>
      <c r="D252" s="7"/>
      <c r="E252" s="7"/>
      <c r="F252" s="7"/>
    </row>
    <row r="253" spans="1:6" ht="12.75">
      <c r="A253" s="5"/>
      <c r="B253" s="6"/>
      <c r="C253" s="7"/>
      <c r="D253" s="7"/>
      <c r="E253" s="7"/>
      <c r="F253" s="7"/>
    </row>
    <row r="254" spans="1:6" ht="12.75">
      <c r="A254" s="5"/>
      <c r="B254" s="6"/>
      <c r="C254" s="7"/>
      <c r="D254" s="7"/>
      <c r="E254" s="7"/>
      <c r="F254" s="7"/>
    </row>
    <row r="255" spans="1:6" ht="12.75">
      <c r="A255" s="5"/>
      <c r="B255" s="6"/>
      <c r="C255" s="7"/>
      <c r="D255" s="7"/>
      <c r="E255" s="7"/>
      <c r="F255" s="7"/>
    </row>
    <row r="256" spans="1:6" ht="12.75">
      <c r="A256" s="5"/>
      <c r="B256" s="6"/>
      <c r="C256" s="7"/>
      <c r="D256" s="7"/>
      <c r="E256" s="7"/>
      <c r="F256" s="7"/>
    </row>
    <row r="257" spans="1:6" ht="12.75">
      <c r="A257" s="5"/>
      <c r="B257" s="6"/>
      <c r="C257" s="7"/>
      <c r="D257" s="7"/>
      <c r="E257" s="7"/>
      <c r="F257" s="7"/>
    </row>
    <row r="258" spans="1:6" ht="12.75">
      <c r="A258" s="5"/>
      <c r="B258" s="6"/>
      <c r="C258" s="7"/>
      <c r="D258" s="7"/>
      <c r="E258" s="7"/>
      <c r="F258" s="7"/>
    </row>
    <row r="259" spans="1:6" ht="12.75">
      <c r="A259" s="5"/>
      <c r="B259" s="6"/>
      <c r="C259" s="7"/>
      <c r="D259" s="7"/>
      <c r="E259" s="7"/>
      <c r="F259" s="7"/>
    </row>
    <row r="260" spans="1:6" ht="12.75">
      <c r="A260" s="5"/>
      <c r="B260" s="6"/>
      <c r="C260" s="7"/>
      <c r="D260" s="7"/>
      <c r="E260" s="7"/>
      <c r="F260" s="7"/>
    </row>
    <row r="261" spans="1:6" ht="12.75">
      <c r="A261" s="5"/>
      <c r="B261" s="6"/>
      <c r="C261" s="7"/>
      <c r="D261" s="7"/>
      <c r="E261" s="7"/>
      <c r="F261" s="7"/>
    </row>
    <row r="262" spans="1:6" ht="12.75">
      <c r="A262" s="5"/>
      <c r="B262" s="6"/>
      <c r="C262" s="7"/>
      <c r="D262" s="7"/>
      <c r="E262" s="7"/>
      <c r="F262" s="7"/>
    </row>
    <row r="263" spans="1:6" ht="12.75">
      <c r="A263" s="5"/>
      <c r="B263" s="6"/>
      <c r="C263" s="7"/>
      <c r="D263" s="7"/>
      <c r="E263" s="7"/>
      <c r="F263" s="7"/>
    </row>
    <row r="264" spans="1:6" ht="12.75">
      <c r="A264" s="5"/>
      <c r="B264" s="6"/>
      <c r="C264" s="7"/>
      <c r="D264" s="7"/>
      <c r="E264" s="7"/>
      <c r="F264" s="7"/>
    </row>
    <row r="265" spans="1:6" ht="12.75">
      <c r="A265" s="5"/>
      <c r="B265" s="6"/>
      <c r="C265" s="7"/>
      <c r="D265" s="7"/>
      <c r="E265" s="7"/>
      <c r="F265" s="7"/>
    </row>
    <row r="266" spans="1:6" ht="12.75">
      <c r="A266" s="5"/>
      <c r="B266" s="6"/>
      <c r="C266" s="7"/>
      <c r="D266" s="7"/>
      <c r="E266" s="7"/>
      <c r="F266" s="7"/>
    </row>
    <row r="267" spans="1:6" ht="12.75">
      <c r="A267" s="5"/>
      <c r="B267" s="6"/>
      <c r="C267" s="7"/>
      <c r="D267" s="7"/>
      <c r="E267" s="7"/>
      <c r="F267" s="7"/>
    </row>
    <row r="268" spans="1:6" ht="12.75">
      <c r="A268" s="5"/>
      <c r="B268" s="6"/>
      <c r="C268" s="7"/>
      <c r="D268" s="7"/>
      <c r="E268" s="7"/>
      <c r="F268" s="7"/>
    </row>
    <row r="269" spans="1:6" ht="12.75">
      <c r="A269" s="5"/>
      <c r="B269" s="6"/>
      <c r="C269" s="7"/>
      <c r="D269" s="7"/>
      <c r="E269" s="7"/>
      <c r="F269" s="7"/>
    </row>
    <row r="270" spans="1:6" ht="12.75">
      <c r="A270" s="5"/>
      <c r="B270" s="6"/>
      <c r="C270" s="7"/>
      <c r="D270" s="7"/>
      <c r="E270" s="7"/>
      <c r="F270" s="7"/>
    </row>
    <row r="271" spans="1:6" ht="12.75">
      <c r="A271" s="5"/>
      <c r="B271" s="6"/>
      <c r="C271" s="7"/>
      <c r="D271" s="7"/>
      <c r="E271" s="7"/>
      <c r="F271" s="7"/>
    </row>
    <row r="272" spans="1:6" ht="12.75">
      <c r="A272" s="5"/>
      <c r="B272" s="6"/>
      <c r="C272" s="7"/>
      <c r="D272" s="7"/>
      <c r="E272" s="7"/>
      <c r="F272" s="7"/>
    </row>
    <row r="273" spans="1:6" ht="12.75">
      <c r="A273" s="5"/>
      <c r="B273" s="6"/>
      <c r="C273" s="7"/>
      <c r="D273" s="7"/>
      <c r="E273" s="7"/>
      <c r="F273" s="7"/>
    </row>
    <row r="274" spans="1:6" ht="12.75">
      <c r="A274" s="5"/>
      <c r="B274" s="6"/>
      <c r="C274" s="7"/>
      <c r="D274" s="7"/>
      <c r="E274" s="7"/>
      <c r="F274" s="7"/>
    </row>
    <row r="275" spans="1:6" ht="12.75">
      <c r="A275" s="5"/>
      <c r="B275" s="6"/>
      <c r="C275" s="7"/>
      <c r="D275" s="7"/>
      <c r="E275" s="7"/>
      <c r="F275" s="7"/>
    </row>
    <row r="276" spans="1:6" ht="12.75">
      <c r="A276" s="5"/>
      <c r="B276" s="6"/>
      <c r="C276" s="7"/>
      <c r="D276" s="7"/>
      <c r="E276" s="7"/>
      <c r="F276" s="7"/>
    </row>
    <row r="277" spans="1:6" ht="12.75">
      <c r="A277" s="5"/>
      <c r="B277" s="6"/>
      <c r="C277" s="7"/>
      <c r="D277" s="7"/>
      <c r="E277" s="7"/>
      <c r="F277" s="7"/>
    </row>
    <row r="278" spans="1:6" ht="12.75">
      <c r="A278" s="5"/>
      <c r="B278" s="6"/>
      <c r="C278" s="7"/>
      <c r="D278" s="7"/>
      <c r="E278" s="7"/>
      <c r="F278" s="7"/>
    </row>
    <row r="279" spans="1:6" ht="12.75">
      <c r="A279" s="5"/>
      <c r="B279" s="6"/>
      <c r="C279" s="7"/>
      <c r="D279" s="7"/>
      <c r="E279" s="7"/>
      <c r="F279" s="7"/>
    </row>
    <row r="280" spans="1:6" ht="12.75">
      <c r="A280" s="5"/>
      <c r="B280" s="6"/>
      <c r="C280" s="7"/>
      <c r="D280" s="7"/>
      <c r="E280" s="7"/>
      <c r="F280" s="7"/>
    </row>
    <row r="281" spans="1:6" ht="12.75">
      <c r="A281" s="5"/>
      <c r="B281" s="6"/>
      <c r="C281" s="7"/>
      <c r="D281" s="7"/>
      <c r="E281" s="7"/>
      <c r="F281" s="7"/>
    </row>
    <row r="282" spans="1:6" ht="12.75">
      <c r="A282" s="5"/>
      <c r="B282" s="6"/>
      <c r="C282" s="7"/>
      <c r="D282" s="7"/>
      <c r="E282" s="7"/>
      <c r="F282" s="7"/>
    </row>
    <row r="283" spans="1:6" ht="12.75">
      <c r="A283" s="5"/>
      <c r="B283" s="6"/>
      <c r="C283" s="7"/>
      <c r="D283" s="7"/>
      <c r="E283" s="7"/>
      <c r="F283" s="7"/>
    </row>
    <row r="284" spans="1:6" ht="12.75">
      <c r="A284" s="5"/>
      <c r="B284" s="6"/>
      <c r="C284" s="7"/>
      <c r="D284" s="7"/>
      <c r="E284" s="7"/>
      <c r="F284" s="7"/>
    </row>
    <row r="285" spans="1:6" ht="12.75">
      <c r="A285" s="5"/>
      <c r="B285" s="6"/>
      <c r="C285" s="7"/>
      <c r="D285" s="7"/>
      <c r="E285" s="7"/>
      <c r="F285" s="7"/>
    </row>
    <row r="286" spans="1:6" ht="12.75">
      <c r="A286" s="5"/>
      <c r="B286" s="6"/>
      <c r="C286" s="7"/>
      <c r="D286" s="7"/>
      <c r="E286" s="7"/>
      <c r="F286" s="7"/>
    </row>
    <row r="287" spans="1:6" ht="12.75">
      <c r="A287" s="5"/>
      <c r="B287" s="6"/>
      <c r="C287" s="7"/>
      <c r="D287" s="7"/>
      <c r="E287" s="7"/>
      <c r="F287" s="7"/>
    </row>
    <row r="288" spans="1:6" ht="12.75">
      <c r="A288" s="5"/>
      <c r="B288" s="6"/>
      <c r="C288" s="7"/>
      <c r="D288" s="7"/>
      <c r="E288" s="7"/>
      <c r="F288" s="7"/>
    </row>
    <row r="289" spans="1:6" ht="12.75">
      <c r="A289" s="5"/>
      <c r="B289" s="6"/>
      <c r="C289" s="7"/>
      <c r="D289" s="7"/>
      <c r="E289" s="7"/>
      <c r="F289" s="7"/>
    </row>
    <row r="290" spans="1:6" ht="12.75">
      <c r="A290" s="5"/>
      <c r="B290" s="6"/>
      <c r="C290" s="7"/>
      <c r="D290" s="7"/>
      <c r="E290" s="7"/>
      <c r="F290" s="7"/>
    </row>
    <row r="291" spans="1:6" ht="12.75">
      <c r="A291" s="5"/>
      <c r="B291" s="6"/>
      <c r="C291" s="7"/>
      <c r="D291" s="7"/>
      <c r="E291" s="7"/>
      <c r="F291" s="7"/>
    </row>
    <row r="292" spans="1:6" ht="12.75">
      <c r="A292" s="5"/>
      <c r="B292" s="6"/>
      <c r="C292" s="7"/>
      <c r="D292" s="7"/>
      <c r="E292" s="7"/>
      <c r="F292" s="7"/>
    </row>
    <row r="293" spans="1:6" ht="12.75">
      <c r="A293" s="5"/>
      <c r="B293" s="6"/>
      <c r="C293" s="7"/>
      <c r="D293" s="7"/>
      <c r="E293" s="7"/>
      <c r="F293" s="7"/>
    </row>
    <row r="294" spans="1:6" ht="12.75">
      <c r="A294" s="5"/>
      <c r="B294" s="6"/>
      <c r="C294" s="7"/>
      <c r="D294" s="7"/>
      <c r="E294" s="7"/>
      <c r="F294" s="7"/>
    </row>
    <row r="295" spans="1:6" ht="12.75">
      <c r="A295" s="5"/>
      <c r="B295" s="6"/>
      <c r="C295" s="7"/>
      <c r="D295" s="7"/>
      <c r="E295" s="7"/>
      <c r="F295" s="7"/>
    </row>
    <row r="296" spans="1:6" ht="12.75">
      <c r="A296" s="5"/>
      <c r="B296" s="6"/>
      <c r="C296" s="7"/>
      <c r="D296" s="7"/>
      <c r="E296" s="7"/>
      <c r="F296" s="7"/>
    </row>
    <row r="297" spans="1:6" ht="12.75">
      <c r="A297" s="5"/>
      <c r="B297" s="6"/>
      <c r="C297" s="7"/>
      <c r="D297" s="7"/>
      <c r="E297" s="7"/>
      <c r="F297" s="7"/>
    </row>
    <row r="298" spans="1:6" ht="12.75">
      <c r="A298" s="5"/>
      <c r="B298" s="6"/>
      <c r="C298" s="7"/>
      <c r="D298" s="7"/>
      <c r="E298" s="7"/>
      <c r="F298" s="7"/>
    </row>
    <row r="299" spans="1:6" ht="12.75">
      <c r="A299" s="5"/>
      <c r="B299" s="6"/>
      <c r="C299" s="7"/>
      <c r="D299" s="7"/>
      <c r="E299" s="7"/>
      <c r="F299" s="7"/>
    </row>
    <row r="300" spans="1:6" ht="12.75">
      <c r="A300" s="5"/>
      <c r="B300" s="6"/>
      <c r="C300" s="7"/>
      <c r="D300" s="7"/>
      <c r="E300" s="7"/>
      <c r="F300" s="7"/>
    </row>
    <row r="301" spans="1:6" ht="12.75">
      <c r="A301" s="5"/>
      <c r="B301" s="6"/>
      <c r="C301" s="7"/>
      <c r="D301" s="7"/>
      <c r="E301" s="7"/>
      <c r="F301" s="7"/>
    </row>
    <row r="302" spans="1:6" ht="12.75">
      <c r="A302" s="5"/>
      <c r="B302" s="6"/>
      <c r="C302" s="7"/>
      <c r="D302" s="7"/>
      <c r="E302" s="7"/>
      <c r="F302" s="7"/>
    </row>
    <row r="303" spans="1:6" ht="12.75">
      <c r="A303" s="5"/>
      <c r="B303" s="6"/>
      <c r="C303" s="7"/>
      <c r="D303" s="7"/>
      <c r="E303" s="7"/>
      <c r="F303" s="7"/>
    </row>
    <row r="304" spans="1:6" ht="12.75">
      <c r="A304" s="5"/>
      <c r="B304" s="6"/>
      <c r="C304" s="7"/>
      <c r="D304" s="7"/>
      <c r="E304" s="7"/>
      <c r="F304" s="7"/>
    </row>
    <row r="305" spans="1:6" ht="12.75">
      <c r="A305" s="5"/>
      <c r="B305" s="6"/>
      <c r="C305" s="7"/>
      <c r="D305" s="7"/>
      <c r="E305" s="7"/>
      <c r="F305" s="7"/>
    </row>
    <row r="306" spans="1:6" ht="12.75">
      <c r="A306" s="5"/>
      <c r="B306" s="6"/>
      <c r="C306" s="7"/>
      <c r="D306" s="7"/>
      <c r="E306" s="7"/>
      <c r="F306" s="7"/>
    </row>
    <row r="307" spans="1:6" ht="12.75">
      <c r="A307" s="5"/>
      <c r="B307" s="6"/>
      <c r="C307" s="7"/>
      <c r="D307" s="7"/>
      <c r="E307" s="7"/>
      <c r="F307" s="7"/>
    </row>
    <row r="308" spans="1:6" ht="12.75">
      <c r="A308" s="5"/>
      <c r="B308" s="6"/>
      <c r="C308" s="7"/>
      <c r="D308" s="7"/>
      <c r="E308" s="7"/>
      <c r="F308" s="7"/>
    </row>
    <row r="309" spans="1:6" ht="12.75">
      <c r="A309" s="5"/>
      <c r="B309" s="6"/>
      <c r="C309" s="7"/>
      <c r="D309" s="7"/>
      <c r="E309" s="7"/>
      <c r="F309" s="7"/>
    </row>
    <row r="310" spans="1:6" ht="12.75">
      <c r="A310" s="5"/>
      <c r="B310" s="6"/>
      <c r="C310" s="7"/>
      <c r="D310" s="7"/>
      <c r="E310" s="7"/>
      <c r="F310" s="7"/>
    </row>
    <row r="311" spans="1:6" ht="12.75">
      <c r="A311" s="5"/>
      <c r="B311" s="6"/>
      <c r="C311" s="7"/>
      <c r="D311" s="7"/>
      <c r="E311" s="7"/>
      <c r="F311" s="7"/>
    </row>
    <row r="312" spans="1:6" ht="12.75">
      <c r="A312" s="5"/>
      <c r="B312" s="6"/>
      <c r="C312" s="7"/>
      <c r="D312" s="7"/>
      <c r="E312" s="7"/>
      <c r="F312" s="7"/>
    </row>
    <row r="313" spans="1:6" ht="12.75">
      <c r="A313" s="5"/>
      <c r="B313" s="6"/>
      <c r="C313" s="7"/>
      <c r="D313" s="7"/>
      <c r="E313" s="7"/>
      <c r="F313" s="7"/>
    </row>
    <row r="314" spans="1:6" ht="12.75">
      <c r="A314" s="5"/>
      <c r="B314" s="6"/>
      <c r="C314" s="7"/>
      <c r="D314" s="7"/>
      <c r="E314" s="7"/>
      <c r="F314" s="7"/>
    </row>
    <row r="315" spans="1:6" ht="12.75">
      <c r="A315" s="5"/>
      <c r="B315" s="6"/>
      <c r="C315" s="7"/>
      <c r="D315" s="7"/>
      <c r="E315" s="7"/>
      <c r="F315" s="7"/>
    </row>
    <row r="316" spans="1:6" ht="12.75">
      <c r="A316" s="5"/>
      <c r="B316" s="6"/>
      <c r="C316" s="7"/>
      <c r="D316" s="7"/>
      <c r="E316" s="7"/>
      <c r="F316" s="7"/>
    </row>
    <row r="317" spans="1:6" ht="12.75">
      <c r="A317" s="5"/>
      <c r="B317" s="6"/>
      <c r="C317" s="7"/>
      <c r="D317" s="7"/>
      <c r="E317" s="7"/>
      <c r="F317" s="7"/>
    </row>
    <row r="318" spans="1:6" ht="12.75">
      <c r="A318" s="5"/>
      <c r="B318" s="6"/>
      <c r="C318" s="7"/>
      <c r="D318" s="7"/>
      <c r="E318" s="7"/>
      <c r="F318" s="7"/>
    </row>
    <row r="319" spans="1:6" ht="12.75">
      <c r="A319" s="5"/>
      <c r="B319" s="6"/>
      <c r="C319" s="7"/>
      <c r="D319" s="7"/>
      <c r="E319" s="7"/>
      <c r="F319" s="7"/>
    </row>
    <row r="320" spans="1:6" ht="12.75">
      <c r="A320" s="5"/>
      <c r="B320" s="6"/>
      <c r="C320" s="7"/>
      <c r="D320" s="7"/>
      <c r="E320" s="7"/>
      <c r="F320" s="7"/>
    </row>
    <row r="321" spans="1:6" ht="12.75">
      <c r="A321" s="5"/>
      <c r="B321" s="6"/>
      <c r="C321" s="7"/>
      <c r="D321" s="7"/>
      <c r="E321" s="7"/>
      <c r="F321" s="7"/>
    </row>
    <row r="322" spans="1:6" ht="12.75">
      <c r="A322" s="5"/>
      <c r="B322" s="6"/>
      <c r="C322" s="7"/>
      <c r="D322" s="7"/>
      <c r="E322" s="7"/>
      <c r="F322" s="7"/>
    </row>
    <row r="323" spans="1:6" ht="12.75">
      <c r="A323" s="5"/>
      <c r="B323" s="6"/>
      <c r="C323" s="7"/>
      <c r="D323" s="7"/>
      <c r="E323" s="7"/>
      <c r="F323" s="7"/>
    </row>
    <row r="324" spans="1:6" ht="12.75">
      <c r="A324" s="5"/>
      <c r="B324" s="6"/>
      <c r="C324" s="7"/>
      <c r="D324" s="7"/>
      <c r="E324" s="7"/>
      <c r="F324" s="7"/>
    </row>
    <row r="325" spans="1:6" ht="12.75">
      <c r="A325" s="5"/>
      <c r="B325" s="6"/>
      <c r="C325" s="7"/>
      <c r="D325" s="7"/>
      <c r="E325" s="7"/>
      <c r="F325" s="7"/>
    </row>
    <row r="326" spans="1:6" ht="12.75">
      <c r="A326" s="5"/>
      <c r="B326" s="6"/>
      <c r="C326" s="7"/>
      <c r="D326" s="7"/>
      <c r="E326" s="7"/>
      <c r="F326" s="7"/>
    </row>
    <row r="327" spans="1:6" ht="12.75">
      <c r="A327" s="5"/>
      <c r="B327" s="6"/>
      <c r="C327" s="7"/>
      <c r="D327" s="7"/>
      <c r="E327" s="7"/>
      <c r="F327" s="7"/>
    </row>
    <row r="328" spans="1:6" ht="12.75">
      <c r="A328" s="5"/>
      <c r="B328" s="6"/>
      <c r="C328" s="7"/>
      <c r="D328" s="7"/>
      <c r="E328" s="7"/>
      <c r="F328" s="7"/>
    </row>
    <row r="329" spans="1:6" ht="12.75">
      <c r="A329" s="5"/>
      <c r="B329" s="6"/>
      <c r="C329" s="7"/>
      <c r="D329" s="7"/>
      <c r="E329" s="7"/>
      <c r="F329" s="7"/>
    </row>
    <row r="330" spans="1:6" ht="12.75">
      <c r="A330" s="5"/>
      <c r="B330" s="6"/>
      <c r="C330" s="7"/>
      <c r="D330" s="7"/>
      <c r="E330" s="7"/>
      <c r="F330" s="7"/>
    </row>
    <row r="331" spans="1:6" ht="12.75">
      <c r="A331" s="5"/>
      <c r="B331" s="6"/>
      <c r="C331" s="7"/>
      <c r="D331" s="7"/>
      <c r="E331" s="7"/>
      <c r="F331" s="7"/>
    </row>
    <row r="332" spans="1:6" ht="12.75">
      <c r="A332" s="5"/>
      <c r="B332" s="6"/>
      <c r="C332" s="7"/>
      <c r="D332" s="7"/>
      <c r="E332" s="7"/>
      <c r="F332" s="7"/>
    </row>
    <row r="333" spans="1:6" ht="12.75">
      <c r="A333" s="5"/>
      <c r="B333" s="6"/>
      <c r="C333" s="7"/>
      <c r="D333" s="7"/>
      <c r="E333" s="7"/>
      <c r="F333" s="7"/>
    </row>
    <row r="334" spans="1:6" ht="12.75">
      <c r="A334" s="5"/>
      <c r="B334" s="6"/>
      <c r="C334" s="7"/>
      <c r="D334" s="7"/>
      <c r="E334" s="7"/>
      <c r="F334" s="7"/>
    </row>
    <row r="335" spans="1:6" ht="12.75">
      <c r="A335" s="5"/>
      <c r="B335" s="6"/>
      <c r="C335" s="7"/>
      <c r="D335" s="7"/>
      <c r="E335" s="7"/>
      <c r="F335" s="7"/>
    </row>
    <row r="336" spans="1:6" ht="12.75">
      <c r="A336" s="5"/>
      <c r="B336" s="6"/>
      <c r="C336" s="7"/>
      <c r="D336" s="7"/>
      <c r="E336" s="7"/>
      <c r="F336" s="7"/>
    </row>
    <row r="337" spans="1:6" ht="12.75">
      <c r="A337" s="5"/>
      <c r="B337" s="6"/>
      <c r="C337" s="7"/>
      <c r="D337" s="7"/>
      <c r="E337" s="7"/>
      <c r="F337" s="7"/>
    </row>
    <row r="338" spans="1:6" ht="12.75">
      <c r="A338" s="5"/>
      <c r="B338" s="6"/>
      <c r="C338" s="7"/>
      <c r="D338" s="7"/>
      <c r="E338" s="7"/>
      <c r="F338" s="7"/>
    </row>
    <row r="339" spans="1:6" ht="12.75">
      <c r="A339" s="5"/>
      <c r="B339" s="6"/>
      <c r="C339" s="7"/>
      <c r="D339" s="7"/>
      <c r="E339" s="7"/>
      <c r="F339" s="7"/>
    </row>
    <row r="340" spans="1:6" ht="12.75">
      <c r="A340" s="5"/>
      <c r="B340" s="6"/>
      <c r="C340" s="7"/>
      <c r="D340" s="7"/>
      <c r="E340" s="7"/>
      <c r="F340" s="7"/>
    </row>
    <row r="341" spans="1:6" ht="12.75">
      <c r="A341" s="5"/>
      <c r="B341" s="6"/>
      <c r="C341" s="7"/>
      <c r="D341" s="7"/>
      <c r="E341" s="7"/>
      <c r="F341" s="7"/>
    </row>
    <row r="342" spans="1:6" ht="12.75">
      <c r="A342" s="5"/>
      <c r="B342" s="6"/>
      <c r="C342" s="7"/>
      <c r="D342" s="7"/>
      <c r="E342" s="7"/>
      <c r="F342" s="7"/>
    </row>
    <row r="343" spans="1:6" ht="12.75">
      <c r="A343" s="5"/>
      <c r="B343" s="6"/>
      <c r="C343" s="7"/>
      <c r="D343" s="7"/>
      <c r="E343" s="7"/>
      <c r="F343" s="7"/>
    </row>
    <row r="344" spans="1:6" ht="12.75">
      <c r="A344" s="5"/>
      <c r="B344" s="6"/>
      <c r="C344" s="7"/>
      <c r="D344" s="7"/>
      <c r="E344" s="7"/>
      <c r="F344" s="7"/>
    </row>
    <row r="345" spans="1:6" ht="12.75">
      <c r="A345" s="5"/>
      <c r="B345" s="6"/>
      <c r="C345" s="7"/>
      <c r="D345" s="7"/>
      <c r="E345" s="7"/>
      <c r="F345" s="7"/>
    </row>
    <row r="346" spans="1:6" ht="12.75">
      <c r="A346" s="5"/>
      <c r="B346" s="6"/>
      <c r="C346" s="7"/>
      <c r="D346" s="7"/>
      <c r="E346" s="7"/>
      <c r="F346" s="7"/>
    </row>
    <row r="347" spans="1:6" ht="12.75">
      <c r="A347" s="5"/>
      <c r="B347" s="6"/>
      <c r="C347" s="7"/>
      <c r="D347" s="7"/>
      <c r="E347" s="7"/>
      <c r="F347" s="7"/>
    </row>
    <row r="348" spans="1:6" ht="12.75">
      <c r="A348" s="5"/>
      <c r="B348" s="6"/>
      <c r="C348" s="7"/>
      <c r="D348" s="7"/>
      <c r="E348" s="7"/>
      <c r="F348" s="7"/>
    </row>
    <row r="349" spans="1:6" ht="12.75">
      <c r="A349" s="5"/>
      <c r="B349" s="6"/>
      <c r="C349" s="7"/>
      <c r="D349" s="7"/>
      <c r="E349" s="7"/>
      <c r="F349" s="7"/>
    </row>
    <row r="350" spans="1:6" ht="12.75">
      <c r="A350" s="5"/>
      <c r="B350" s="6"/>
      <c r="C350" s="7"/>
      <c r="D350" s="7"/>
      <c r="E350" s="7"/>
      <c r="F350" s="7"/>
    </row>
    <row r="351" spans="1:6" ht="12.75">
      <c r="A351" s="5"/>
      <c r="B351" s="6"/>
      <c r="C351" s="7"/>
      <c r="D351" s="7"/>
      <c r="E351" s="7"/>
      <c r="F351" s="7"/>
    </row>
    <row r="352" spans="1:6" ht="12.75">
      <c r="A352" s="5"/>
      <c r="B352" s="6"/>
      <c r="C352" s="7"/>
      <c r="D352" s="7"/>
      <c r="E352" s="7"/>
      <c r="F352" s="7"/>
    </row>
    <row r="353" spans="1:6" ht="12.75">
      <c r="A353" s="5"/>
      <c r="B353" s="6"/>
      <c r="C353" s="7"/>
      <c r="D353" s="7"/>
      <c r="E353" s="7"/>
      <c r="F353" s="7"/>
    </row>
    <row r="354" spans="1:6" ht="12.75">
      <c r="A354" s="5"/>
      <c r="B354" s="6"/>
      <c r="C354" s="7"/>
      <c r="D354" s="7"/>
      <c r="E354" s="7"/>
      <c r="F354" s="7"/>
    </row>
    <row r="355" spans="1:6" ht="12.75">
      <c r="A355" s="5"/>
      <c r="B355" s="6"/>
      <c r="C355" s="7"/>
      <c r="D355" s="7"/>
      <c r="E355" s="7"/>
      <c r="F355" s="7"/>
    </row>
    <row r="356" spans="1:6" ht="12.75">
      <c r="A356" s="5"/>
      <c r="B356" s="6"/>
      <c r="C356" s="7"/>
      <c r="D356" s="7"/>
      <c r="E356" s="7"/>
      <c r="F356" s="7"/>
    </row>
    <row r="357" spans="1:6" ht="12.75">
      <c r="A357" s="5"/>
      <c r="B357" s="6"/>
      <c r="C357" s="7"/>
      <c r="D357" s="7"/>
      <c r="E357" s="7"/>
      <c r="F357" s="7"/>
    </row>
    <row r="358" spans="1:6" ht="12.75">
      <c r="A358" s="5"/>
      <c r="B358" s="6"/>
      <c r="C358" s="7"/>
      <c r="D358" s="7"/>
      <c r="E358" s="7"/>
      <c r="F358" s="7"/>
    </row>
    <row r="359" spans="1:6" ht="12.75">
      <c r="A359" s="5"/>
      <c r="B359" s="6"/>
      <c r="C359" s="7"/>
      <c r="D359" s="7"/>
      <c r="E359" s="7"/>
      <c r="F359" s="7"/>
    </row>
    <row r="360" spans="1:6" ht="12.75">
      <c r="A360" s="5"/>
      <c r="B360" s="6"/>
      <c r="C360" s="7"/>
      <c r="D360" s="7"/>
      <c r="E360" s="7"/>
      <c r="F360" s="7"/>
    </row>
    <row r="361" spans="1:6" ht="12.75">
      <c r="A361" s="5"/>
      <c r="B361" s="6"/>
      <c r="C361" s="7"/>
      <c r="D361" s="7"/>
      <c r="E361" s="7"/>
      <c r="F361" s="7"/>
    </row>
    <row r="362" spans="1:6" ht="12.75">
      <c r="A362" s="5"/>
      <c r="B362" s="6"/>
      <c r="C362" s="7"/>
      <c r="D362" s="7"/>
      <c r="E362" s="7"/>
      <c r="F362" s="7"/>
    </row>
    <row r="363" spans="1:6" ht="12.75">
      <c r="A363" s="5"/>
      <c r="B363" s="6"/>
      <c r="C363" s="7"/>
      <c r="D363" s="7"/>
      <c r="E363" s="7"/>
      <c r="F363" s="7"/>
    </row>
    <row r="364" spans="1:6" ht="12.75">
      <c r="A364" s="5"/>
      <c r="B364" s="6"/>
      <c r="C364" s="7"/>
      <c r="D364" s="7"/>
      <c r="E364" s="7"/>
      <c r="F364" s="7"/>
    </row>
    <row r="365" spans="1:6" ht="12.75">
      <c r="A365" s="5"/>
      <c r="B365" s="6"/>
      <c r="C365" s="7"/>
      <c r="D365" s="7"/>
      <c r="E365" s="7"/>
      <c r="F365" s="7"/>
    </row>
    <row r="366" spans="1:6" ht="12.75">
      <c r="A366" s="5"/>
      <c r="B366" s="6"/>
      <c r="C366" s="7"/>
      <c r="D366" s="7"/>
      <c r="E366" s="7"/>
      <c r="F366" s="7"/>
    </row>
    <row r="367" spans="1:6" ht="12.75">
      <c r="A367" s="5"/>
      <c r="B367" s="6"/>
      <c r="C367" s="7"/>
      <c r="D367" s="7"/>
      <c r="E367" s="7"/>
      <c r="F367" s="7"/>
    </row>
    <row r="368" spans="1:6" ht="12.75">
      <c r="A368" s="5"/>
      <c r="B368" s="6"/>
      <c r="C368" s="7"/>
      <c r="D368" s="7"/>
      <c r="E368" s="7"/>
      <c r="F368" s="7"/>
    </row>
    <row r="369" spans="1:6" ht="12.75">
      <c r="A369" s="5"/>
      <c r="B369" s="6"/>
      <c r="C369" s="7"/>
      <c r="D369" s="7"/>
      <c r="E369" s="7"/>
      <c r="F369" s="7"/>
    </row>
    <row r="370" spans="1:6" ht="12.75">
      <c r="A370" s="5"/>
      <c r="B370" s="6"/>
      <c r="C370" s="7"/>
      <c r="D370" s="7"/>
      <c r="E370" s="7"/>
      <c r="F370" s="7"/>
    </row>
    <row r="371" spans="1:6" ht="12.75">
      <c r="A371" s="5"/>
      <c r="B371" s="6"/>
      <c r="C371" s="7"/>
      <c r="D371" s="7"/>
      <c r="E371" s="7"/>
      <c r="F371" s="7"/>
    </row>
    <row r="372" spans="1:6" ht="12.75">
      <c r="A372" s="5"/>
      <c r="B372" s="6"/>
      <c r="C372" s="7"/>
      <c r="D372" s="7"/>
      <c r="E372" s="7"/>
      <c r="F372" s="7"/>
    </row>
    <row r="373" spans="1:6" ht="12.75">
      <c r="A373" s="5"/>
      <c r="B373" s="6"/>
      <c r="C373" s="7"/>
      <c r="D373" s="7"/>
      <c r="E373" s="7"/>
      <c r="F373" s="7"/>
    </row>
    <row r="374" spans="1:6" ht="12.75">
      <c r="A374" s="5"/>
      <c r="B374" s="6"/>
      <c r="C374" s="7"/>
      <c r="D374" s="7"/>
      <c r="E374" s="7"/>
      <c r="F374" s="7"/>
    </row>
    <row r="375" spans="1:6" ht="12.75">
      <c r="A375" s="5"/>
      <c r="B375" s="6"/>
      <c r="C375" s="7"/>
      <c r="D375" s="7"/>
      <c r="E375" s="7"/>
      <c r="F375" s="7"/>
    </row>
    <row r="376" spans="1:6" ht="12.75">
      <c r="A376" s="5"/>
      <c r="B376" s="6"/>
      <c r="C376" s="7"/>
      <c r="D376" s="7"/>
      <c r="E376" s="7"/>
      <c r="F376" s="7"/>
    </row>
    <row r="377" spans="1:6" ht="12.75">
      <c r="A377" s="5"/>
      <c r="B377" s="6"/>
      <c r="C377" s="7"/>
      <c r="D377" s="7"/>
      <c r="E377" s="7"/>
      <c r="F377" s="7"/>
    </row>
    <row r="378" spans="1:6" ht="12.75">
      <c r="A378" s="5"/>
      <c r="B378" s="6"/>
      <c r="C378" s="7"/>
      <c r="D378" s="7"/>
      <c r="E378" s="7"/>
      <c r="F378" s="7"/>
    </row>
    <row r="379" spans="1:6" ht="12.75">
      <c r="A379" s="5"/>
      <c r="B379" s="6"/>
      <c r="C379" s="7"/>
      <c r="D379" s="7"/>
      <c r="E379" s="7"/>
      <c r="F379" s="7"/>
    </row>
    <row r="380" spans="1:6" ht="12.75">
      <c r="A380" s="5"/>
      <c r="B380" s="6"/>
      <c r="C380" s="7"/>
      <c r="D380" s="7"/>
      <c r="E380" s="7"/>
      <c r="F380" s="7"/>
    </row>
    <row r="381" spans="1:6" ht="12.75">
      <c r="A381" s="5"/>
      <c r="B381" s="6"/>
      <c r="C381" s="7"/>
      <c r="D381" s="7"/>
      <c r="E381" s="7"/>
      <c r="F381" s="7"/>
    </row>
    <row r="382" spans="1:6" ht="12.75">
      <c r="A382" s="5"/>
      <c r="B382" s="6"/>
      <c r="C382" s="7"/>
      <c r="D382" s="7"/>
      <c r="E382" s="7"/>
      <c r="F382" s="7"/>
    </row>
    <row r="383" spans="1:6" ht="12.75">
      <c r="A383" s="5"/>
      <c r="B383" s="6"/>
      <c r="C383" s="7"/>
      <c r="D383" s="7"/>
      <c r="E383" s="7"/>
      <c r="F383" s="7"/>
    </row>
    <row r="384" spans="1:6" ht="12.75">
      <c r="A384" s="5"/>
      <c r="B384" s="6"/>
      <c r="C384" s="7"/>
      <c r="D384" s="7"/>
      <c r="E384" s="7"/>
      <c r="F384" s="7"/>
    </row>
    <row r="385" spans="1:6" ht="12.75">
      <c r="A385" s="5"/>
      <c r="B385" s="6"/>
      <c r="C385" s="7"/>
      <c r="D385" s="7"/>
      <c r="E385" s="7"/>
      <c r="F385" s="7"/>
    </row>
    <row r="386" spans="1:6" ht="12.75">
      <c r="A386" s="5"/>
      <c r="B386" s="6"/>
      <c r="C386" s="7"/>
      <c r="D386" s="7"/>
      <c r="E386" s="7"/>
      <c r="F386" s="7"/>
    </row>
    <row r="387" spans="1:6" ht="12.75">
      <c r="A387" s="5"/>
      <c r="B387" s="6"/>
      <c r="C387" s="7"/>
      <c r="D387" s="7"/>
      <c r="E387" s="7"/>
      <c r="F387" s="7"/>
    </row>
    <row r="388" spans="1:6" ht="12.75">
      <c r="A388" s="5"/>
      <c r="B388" s="6"/>
      <c r="C388" s="7"/>
      <c r="D388" s="7"/>
      <c r="E388" s="7"/>
      <c r="F388" s="7"/>
    </row>
    <row r="389" spans="1:6" ht="12.75">
      <c r="A389" s="5"/>
      <c r="B389" s="6"/>
      <c r="C389" s="7"/>
      <c r="D389" s="7"/>
      <c r="E389" s="7"/>
      <c r="F389" s="7"/>
    </row>
    <row r="390" spans="1:6" ht="12.75">
      <c r="A390" s="5"/>
      <c r="B390" s="6"/>
      <c r="C390" s="7"/>
      <c r="D390" s="7"/>
      <c r="E390" s="7"/>
      <c r="F390" s="7"/>
    </row>
    <row r="391" spans="1:6" ht="12.75">
      <c r="A391" s="5"/>
      <c r="B391" s="6"/>
      <c r="C391" s="7"/>
      <c r="D391" s="7"/>
      <c r="E391" s="7"/>
      <c r="F391" s="7"/>
    </row>
    <row r="392" spans="1:6" ht="12.75">
      <c r="A392" s="5"/>
      <c r="B392" s="6"/>
      <c r="C392" s="7"/>
      <c r="D392" s="7"/>
      <c r="E392" s="7"/>
      <c r="F392" s="7"/>
    </row>
    <row r="393" spans="1:6" ht="12.75">
      <c r="A393" s="5"/>
      <c r="B393" s="6"/>
      <c r="C393" s="7"/>
      <c r="D393" s="7"/>
      <c r="E393" s="7"/>
      <c r="F393" s="7"/>
    </row>
    <row r="394" spans="1:6" ht="12.75">
      <c r="A394" s="5"/>
      <c r="B394" s="6"/>
      <c r="C394" s="7"/>
      <c r="D394" s="7"/>
      <c r="E394" s="7"/>
      <c r="F394" s="7"/>
    </row>
    <row r="395" spans="1:6" ht="12.75">
      <c r="A395" s="5"/>
      <c r="B395" s="6"/>
      <c r="C395" s="7"/>
      <c r="D395" s="7"/>
      <c r="E395" s="7"/>
      <c r="F395" s="7"/>
    </row>
    <row r="396" spans="1:6" ht="12.75">
      <c r="A396" s="5"/>
      <c r="B396" s="6"/>
      <c r="C396" s="7"/>
      <c r="D396" s="7"/>
      <c r="E396" s="7"/>
      <c r="F396" s="7"/>
    </row>
    <row r="397" spans="1:6" ht="12.75">
      <c r="A397" s="5"/>
      <c r="B397" s="6"/>
      <c r="C397" s="7"/>
      <c r="D397" s="7"/>
      <c r="E397" s="7"/>
      <c r="F397" s="7"/>
    </row>
    <row r="398" spans="1:6" ht="12.75">
      <c r="A398" s="5"/>
      <c r="B398" s="6"/>
      <c r="C398" s="7"/>
      <c r="D398" s="7"/>
      <c r="E398" s="7"/>
      <c r="F398" s="7"/>
    </row>
    <row r="399" spans="1:6" ht="12.75">
      <c r="A399" s="5"/>
      <c r="B399" s="6"/>
      <c r="C399" s="7"/>
      <c r="D399" s="7"/>
      <c r="E399" s="7"/>
      <c r="F399" s="7"/>
    </row>
    <row r="400" spans="1:6" ht="12.75">
      <c r="A400" s="5"/>
      <c r="B400" s="6"/>
      <c r="C400" s="7"/>
      <c r="D400" s="7"/>
      <c r="E400" s="7"/>
      <c r="F400" s="7"/>
    </row>
    <row r="401" spans="1:6" ht="12.75">
      <c r="A401" s="5"/>
      <c r="B401" s="6"/>
      <c r="C401" s="7"/>
      <c r="D401" s="7"/>
      <c r="E401" s="7"/>
      <c r="F401" s="7"/>
    </row>
    <row r="402" spans="1:6" ht="12.75">
      <c r="A402" s="5"/>
      <c r="B402" s="6"/>
      <c r="C402" s="7"/>
      <c r="D402" s="7"/>
      <c r="E402" s="7"/>
      <c r="F402" s="7"/>
    </row>
    <row r="403" spans="1:6" ht="12.75">
      <c r="A403" s="5"/>
      <c r="B403" s="6"/>
      <c r="C403" s="7"/>
      <c r="D403" s="7"/>
      <c r="E403" s="7"/>
      <c r="F403" s="7"/>
    </row>
    <row r="404" spans="1:6" ht="12.75">
      <c r="A404" s="5"/>
      <c r="B404" s="6"/>
      <c r="C404" s="7"/>
      <c r="D404" s="7"/>
      <c r="E404" s="7"/>
      <c r="F404" s="7"/>
    </row>
    <row r="405" spans="1:6" ht="12.75">
      <c r="A405" s="5"/>
      <c r="B405" s="6"/>
      <c r="C405" s="7"/>
      <c r="D405" s="7"/>
      <c r="E405" s="7"/>
      <c r="F405" s="7"/>
    </row>
    <row r="406" spans="1:6" ht="12.75">
      <c r="A406" s="5"/>
      <c r="B406" s="6"/>
      <c r="C406" s="7"/>
      <c r="D406" s="7"/>
      <c r="E406" s="7"/>
      <c r="F406" s="7"/>
    </row>
    <row r="407" spans="1:6" ht="12.75">
      <c r="A407" s="5"/>
      <c r="B407" s="6"/>
      <c r="C407" s="7"/>
      <c r="D407" s="7"/>
      <c r="E407" s="7"/>
      <c r="F407" s="7"/>
    </row>
    <row r="408" spans="1:6" ht="12.75">
      <c r="A408" s="5"/>
      <c r="B408" s="6"/>
      <c r="C408" s="7"/>
      <c r="D408" s="7"/>
      <c r="E408" s="7"/>
      <c r="F408" s="7"/>
    </row>
    <row r="409" spans="1:6" ht="12.75">
      <c r="A409" s="5"/>
      <c r="B409" s="6"/>
      <c r="C409" s="7"/>
      <c r="D409" s="7"/>
      <c r="E409" s="7"/>
      <c r="F409" s="7"/>
    </row>
    <row r="410" spans="1:6" ht="12.75">
      <c r="A410" s="5"/>
      <c r="B410" s="6"/>
      <c r="C410" s="7"/>
      <c r="D410" s="7"/>
      <c r="E410" s="7"/>
      <c r="F410" s="7"/>
    </row>
    <row r="411" spans="1:6" ht="12.75">
      <c r="A411" s="5"/>
      <c r="B411" s="6"/>
      <c r="C411" s="7"/>
      <c r="D411" s="7"/>
      <c r="E411" s="7"/>
      <c r="F411" s="7"/>
    </row>
    <row r="412" spans="1:6" ht="12.75">
      <c r="A412" s="5"/>
      <c r="B412" s="6"/>
      <c r="C412" s="7"/>
      <c r="D412" s="7"/>
      <c r="E412" s="7"/>
      <c r="F412" s="7"/>
    </row>
    <row r="413" spans="1:6" ht="12.75">
      <c r="A413" s="5"/>
      <c r="B413" s="6"/>
      <c r="C413" s="7"/>
      <c r="D413" s="7"/>
      <c r="E413" s="7"/>
      <c r="F413" s="7"/>
    </row>
    <row r="414" spans="1:6" ht="12.75">
      <c r="A414" s="5"/>
      <c r="B414" s="6"/>
      <c r="C414" s="7"/>
      <c r="D414" s="7"/>
      <c r="E414" s="7"/>
      <c r="F414" s="7"/>
    </row>
    <row r="415" spans="1:6" ht="12.75">
      <c r="A415" s="5"/>
      <c r="B415" s="6"/>
      <c r="C415" s="7"/>
      <c r="D415" s="7"/>
      <c r="E415" s="7"/>
      <c r="F415" s="7"/>
    </row>
    <row r="416" spans="1:6" ht="12.75">
      <c r="A416" s="5"/>
      <c r="B416" s="6"/>
      <c r="C416" s="7"/>
      <c r="D416" s="7"/>
      <c r="E416" s="7"/>
      <c r="F416" s="7"/>
    </row>
    <row r="417" spans="1:6" ht="12.75">
      <c r="A417" s="5"/>
      <c r="B417" s="6"/>
      <c r="C417" s="7"/>
      <c r="D417" s="7"/>
      <c r="E417" s="7"/>
      <c r="F417" s="7"/>
    </row>
    <row r="418" spans="1:6" ht="12.75">
      <c r="A418" s="5"/>
      <c r="B418" s="6"/>
      <c r="C418" s="7"/>
      <c r="D418" s="7"/>
      <c r="E418" s="7"/>
      <c r="F418" s="7"/>
    </row>
    <row r="419" spans="1:6" ht="12.75">
      <c r="A419" s="5"/>
      <c r="B419" s="6"/>
      <c r="C419" s="7"/>
      <c r="D419" s="7"/>
      <c r="E419" s="7"/>
      <c r="F419" s="7"/>
    </row>
    <row r="420" spans="1:6" ht="12.75">
      <c r="A420" s="5"/>
      <c r="B420" s="6"/>
      <c r="C420" s="7"/>
      <c r="D420" s="7"/>
      <c r="E420" s="7"/>
      <c r="F420" s="7"/>
    </row>
    <row r="421" spans="1:6" ht="12.75">
      <c r="A421" s="5"/>
      <c r="B421" s="6"/>
      <c r="C421" s="7"/>
      <c r="D421" s="7"/>
      <c r="E421" s="7"/>
      <c r="F421" s="7"/>
    </row>
    <row r="422" spans="1:6" ht="12.75">
      <c r="A422" s="5"/>
      <c r="B422" s="6"/>
      <c r="C422" s="7"/>
      <c r="D422" s="7"/>
      <c r="E422" s="7"/>
      <c r="F422" s="7"/>
    </row>
    <row r="423" spans="1:6" ht="12.75">
      <c r="A423" s="5"/>
      <c r="B423" s="6"/>
      <c r="C423" s="7"/>
      <c r="D423" s="7"/>
      <c r="E423" s="7"/>
      <c r="F423" s="7"/>
    </row>
    <row r="424" spans="1:6" ht="12.75">
      <c r="A424" s="5"/>
      <c r="B424" s="6"/>
      <c r="C424" s="7"/>
      <c r="D424" s="7"/>
      <c r="E424" s="7"/>
      <c r="F424" s="7"/>
    </row>
    <row r="425" spans="1:6" ht="12.75">
      <c r="A425" s="5"/>
      <c r="B425" s="6"/>
      <c r="C425" s="7"/>
      <c r="D425" s="7"/>
      <c r="E425" s="7"/>
      <c r="F425" s="7"/>
    </row>
    <row r="426" spans="1:6" ht="12.75">
      <c r="A426" s="5"/>
      <c r="B426" s="6"/>
      <c r="C426" s="7"/>
      <c r="D426" s="7"/>
      <c r="E426" s="7"/>
      <c r="F426" s="7"/>
    </row>
    <row r="427" spans="1:6" ht="12.75">
      <c r="A427" s="5"/>
      <c r="B427" s="6"/>
      <c r="C427" s="7"/>
      <c r="D427" s="7"/>
      <c r="E427" s="7"/>
      <c r="F427" s="7"/>
    </row>
    <row r="428" spans="1:6" ht="12.75">
      <c r="A428" s="5"/>
      <c r="B428" s="6"/>
      <c r="C428" s="7"/>
      <c r="D428" s="7"/>
      <c r="E428" s="7"/>
      <c r="F428" s="7"/>
    </row>
    <row r="429" spans="1:6" ht="12.75">
      <c r="A429" s="5"/>
      <c r="B429" s="6"/>
      <c r="C429" s="7"/>
      <c r="D429" s="7"/>
      <c r="E429" s="7"/>
      <c r="F429" s="7"/>
    </row>
    <row r="430" spans="1:6" ht="12.75">
      <c r="A430" s="5"/>
      <c r="B430" s="6"/>
      <c r="C430" s="7"/>
      <c r="D430" s="7"/>
      <c r="E430" s="7"/>
      <c r="F430" s="7"/>
    </row>
    <row r="431" spans="1:6" ht="12.75">
      <c r="A431" s="5"/>
      <c r="B431" s="6"/>
      <c r="C431" s="7"/>
      <c r="D431" s="7"/>
      <c r="E431" s="7"/>
      <c r="F431" s="7"/>
    </row>
    <row r="432" spans="1:6" ht="12.75">
      <c r="A432" s="5"/>
      <c r="B432" s="6"/>
      <c r="C432" s="7"/>
      <c r="D432" s="7"/>
      <c r="E432" s="7"/>
      <c r="F432" s="7"/>
    </row>
    <row r="433" spans="1:6" ht="12.75">
      <c r="A433" s="5"/>
      <c r="B433" s="6"/>
      <c r="C433" s="7"/>
      <c r="D433" s="7"/>
      <c r="E433" s="7"/>
      <c r="F433" s="7"/>
    </row>
    <row r="434" spans="1:6" ht="12.75">
      <c r="A434" s="5"/>
      <c r="B434" s="6"/>
      <c r="C434" s="7"/>
      <c r="D434" s="7"/>
      <c r="E434" s="7"/>
      <c r="F434" s="7"/>
    </row>
    <row r="435" spans="1:6" ht="12.75">
      <c r="A435" s="5"/>
      <c r="B435" s="6"/>
      <c r="C435" s="7"/>
      <c r="D435" s="7"/>
      <c r="E435" s="7"/>
      <c r="F435" s="7"/>
    </row>
    <row r="436" spans="1:6" ht="12.75">
      <c r="A436" s="5"/>
      <c r="B436" s="6"/>
      <c r="C436" s="7"/>
      <c r="D436" s="7"/>
      <c r="E436" s="7"/>
      <c r="F436" s="7"/>
    </row>
    <row r="437" spans="1:6" ht="12.75">
      <c r="A437" s="5"/>
      <c r="B437" s="6"/>
      <c r="C437" s="7"/>
      <c r="D437" s="7"/>
      <c r="E437" s="7"/>
      <c r="F437" s="7"/>
    </row>
    <row r="438" spans="1:6" ht="12.75">
      <c r="A438" s="5"/>
      <c r="B438" s="6"/>
      <c r="C438" s="7"/>
      <c r="D438" s="7"/>
      <c r="E438" s="7"/>
      <c r="F438" s="7"/>
    </row>
    <row r="439" spans="1:6" ht="12.75">
      <c r="A439" s="5"/>
      <c r="B439" s="6"/>
      <c r="C439" s="7"/>
      <c r="D439" s="7"/>
      <c r="E439" s="7"/>
      <c r="F439" s="7"/>
    </row>
    <row r="440" spans="1:6" ht="12.75">
      <c r="A440" s="5"/>
      <c r="B440" s="6"/>
      <c r="C440" s="7"/>
      <c r="D440" s="7"/>
      <c r="E440" s="7"/>
      <c r="F440" s="7"/>
    </row>
    <row r="441" spans="1:6" ht="12.75">
      <c r="A441" s="5"/>
      <c r="B441" s="6"/>
      <c r="C441" s="7"/>
      <c r="D441" s="7"/>
      <c r="E441" s="7"/>
      <c r="F441" s="7"/>
    </row>
    <row r="442" spans="1:6" ht="12.75">
      <c r="A442" s="5"/>
      <c r="B442" s="6"/>
      <c r="C442" s="7"/>
      <c r="D442" s="7"/>
      <c r="E442" s="7"/>
      <c r="F442" s="7"/>
    </row>
    <row r="443" spans="1:6" ht="12.75">
      <c r="A443" s="5"/>
      <c r="B443" s="6"/>
      <c r="C443" s="7"/>
      <c r="D443" s="7"/>
      <c r="E443" s="7"/>
      <c r="F443" s="7"/>
    </row>
    <row r="444" spans="1:6" ht="12.75">
      <c r="A444" s="5"/>
      <c r="B444" s="6"/>
      <c r="C444" s="7"/>
      <c r="D444" s="7"/>
      <c r="E444" s="7"/>
      <c r="F444" s="7"/>
    </row>
    <row r="445" spans="1:6" ht="12.75">
      <c r="A445" s="5"/>
      <c r="B445" s="6"/>
      <c r="C445" s="7"/>
      <c r="D445" s="7"/>
      <c r="E445" s="7"/>
      <c r="F445" s="7"/>
    </row>
    <row r="446" spans="1:6" ht="12.75">
      <c r="A446" s="5"/>
      <c r="B446" s="6"/>
      <c r="C446" s="7"/>
      <c r="D446" s="7"/>
      <c r="E446" s="7"/>
      <c r="F446" s="7"/>
    </row>
    <row r="447" spans="1:6" ht="12.75">
      <c r="A447" s="5"/>
      <c r="B447" s="6"/>
      <c r="C447" s="7"/>
      <c r="D447" s="7"/>
      <c r="E447" s="7"/>
      <c r="F447" s="7"/>
    </row>
    <row r="448" spans="1:6" ht="12.75">
      <c r="A448" s="5"/>
      <c r="B448" s="6"/>
      <c r="C448" s="7"/>
      <c r="D448" s="7"/>
      <c r="E448" s="7"/>
      <c r="F448" s="7"/>
    </row>
    <row r="449" spans="1:6" ht="12.75">
      <c r="A449" s="5"/>
      <c r="B449" s="6"/>
      <c r="C449" s="7"/>
      <c r="D449" s="7"/>
      <c r="E449" s="7"/>
      <c r="F449" s="7"/>
    </row>
    <row r="450" spans="1:6" ht="12.75">
      <c r="A450" s="5"/>
      <c r="B450" s="6"/>
      <c r="C450" s="7"/>
      <c r="D450" s="7"/>
      <c r="E450" s="7"/>
      <c r="F450" s="7"/>
    </row>
    <row r="451" spans="1:6" ht="12.75">
      <c r="A451" s="5"/>
      <c r="B451" s="6"/>
      <c r="C451" s="7"/>
      <c r="D451" s="7"/>
      <c r="E451" s="7"/>
      <c r="F451" s="7"/>
    </row>
    <row r="452" spans="1:6" ht="12.75">
      <c r="A452" s="5"/>
      <c r="B452" s="6"/>
      <c r="C452" s="7"/>
      <c r="D452" s="7"/>
      <c r="E452" s="7"/>
      <c r="F452" s="7"/>
    </row>
    <row r="453" spans="1:6" ht="12.75">
      <c r="A453" s="5"/>
      <c r="B453" s="6"/>
      <c r="C453" s="7"/>
      <c r="D453" s="7"/>
      <c r="E453" s="7"/>
      <c r="F453" s="7"/>
    </row>
    <row r="454" spans="1:6" ht="12.75">
      <c r="A454" s="5"/>
      <c r="B454" s="6"/>
      <c r="C454" s="7"/>
      <c r="D454" s="7"/>
      <c r="E454" s="7"/>
      <c r="F454" s="7"/>
    </row>
    <row r="455" spans="1:6" ht="12.75">
      <c r="A455" s="5"/>
      <c r="B455" s="6"/>
      <c r="C455" s="7"/>
      <c r="D455" s="7"/>
      <c r="E455" s="7"/>
      <c r="F455" s="7"/>
    </row>
    <row r="456" spans="1:6" ht="12.75">
      <c r="A456" s="5"/>
      <c r="B456" s="6"/>
      <c r="C456" s="7"/>
      <c r="D456" s="7"/>
      <c r="E456" s="7"/>
      <c r="F456" s="7"/>
    </row>
    <row r="457" spans="1:6" ht="12.75">
      <c r="A457" s="5"/>
      <c r="B457" s="6"/>
      <c r="C457" s="7"/>
      <c r="D457" s="7"/>
      <c r="E457" s="7"/>
      <c r="F457" s="7"/>
    </row>
    <row r="458" spans="1:6" ht="12.75">
      <c r="A458" s="5"/>
      <c r="B458" s="6"/>
      <c r="C458" s="7"/>
      <c r="D458" s="7"/>
      <c r="E458" s="7"/>
      <c r="F458" s="7"/>
    </row>
    <row r="459" spans="1:6" ht="12.75">
      <c r="A459" s="5"/>
      <c r="B459" s="6"/>
      <c r="C459" s="7"/>
      <c r="D459" s="7"/>
      <c r="E459" s="7"/>
      <c r="F459" s="7"/>
    </row>
    <row r="460" spans="1:6" ht="12.75">
      <c r="A460" s="5"/>
      <c r="B460" s="6"/>
      <c r="C460" s="7"/>
      <c r="D460" s="7"/>
      <c r="E460" s="7"/>
      <c r="F460" s="7"/>
    </row>
    <row r="461" spans="1:6" ht="12.75">
      <c r="A461" s="5"/>
      <c r="B461" s="6"/>
      <c r="C461" s="7"/>
      <c r="D461" s="7"/>
      <c r="E461" s="7"/>
      <c r="F461" s="7"/>
    </row>
    <row r="462" spans="1:6" ht="12.75">
      <c r="A462" s="5"/>
      <c r="B462" s="6"/>
      <c r="C462" s="7"/>
      <c r="D462" s="7"/>
      <c r="E462" s="7"/>
      <c r="F462" s="7"/>
    </row>
    <row r="463" spans="1:6" ht="12.75">
      <c r="A463" s="5"/>
      <c r="B463" s="6"/>
      <c r="C463" s="7"/>
      <c r="D463" s="7"/>
      <c r="E463" s="7"/>
      <c r="F463" s="7"/>
    </row>
    <row r="464" spans="1:6" ht="12.75">
      <c r="A464" s="5"/>
      <c r="B464" s="6"/>
      <c r="C464" s="7"/>
      <c r="D464" s="7"/>
      <c r="E464" s="7"/>
      <c r="F464" s="7"/>
    </row>
    <row r="465" spans="1:6" ht="12.75">
      <c r="A465" s="5"/>
      <c r="B465" s="6"/>
      <c r="C465" s="7"/>
      <c r="D465" s="7"/>
      <c r="E465" s="7"/>
      <c r="F465" s="7"/>
    </row>
    <row r="466" spans="1:6" ht="12.75">
      <c r="A466" s="5"/>
      <c r="B466" s="6"/>
      <c r="C466" s="7"/>
      <c r="D466" s="7"/>
      <c r="E466" s="7"/>
      <c r="F466" s="7"/>
    </row>
    <row r="467" spans="1:6" ht="12.75">
      <c r="A467" s="5"/>
      <c r="B467" s="6"/>
      <c r="C467" s="7"/>
      <c r="D467" s="7"/>
      <c r="E467" s="7"/>
      <c r="F467" s="7"/>
    </row>
    <row r="468" spans="1:6" ht="12.75">
      <c r="A468" s="5"/>
      <c r="B468" s="6"/>
      <c r="C468" s="7"/>
      <c r="D468" s="7"/>
      <c r="E468" s="7"/>
      <c r="F468" s="7"/>
    </row>
    <row r="469" spans="1:6" ht="12.75">
      <c r="A469" s="5"/>
      <c r="B469" s="6"/>
      <c r="C469" s="7"/>
      <c r="D469" s="7"/>
      <c r="E469" s="7"/>
      <c r="F469" s="7"/>
    </row>
    <row r="470" spans="1:6" ht="12.75">
      <c r="A470" s="5"/>
      <c r="B470" s="6"/>
      <c r="C470" s="7"/>
      <c r="D470" s="7"/>
      <c r="E470" s="7"/>
      <c r="F470" s="7"/>
    </row>
    <row r="471" spans="1:6" ht="12.75">
      <c r="A471" s="5"/>
      <c r="B471" s="6"/>
      <c r="C471" s="7"/>
      <c r="D471" s="7"/>
      <c r="E471" s="7"/>
      <c r="F471" s="7"/>
    </row>
    <row r="472" spans="1:6" ht="12.75">
      <c r="A472" s="5"/>
      <c r="B472" s="6"/>
      <c r="C472" s="7"/>
      <c r="D472" s="7"/>
      <c r="E472" s="7"/>
      <c r="F472" s="7"/>
    </row>
    <row r="473" spans="1:6" ht="12.75">
      <c r="A473" s="5"/>
      <c r="B473" s="6"/>
      <c r="C473" s="7"/>
      <c r="D473" s="7"/>
      <c r="E473" s="7"/>
      <c r="F473" s="7"/>
    </row>
    <row r="474" spans="1:6" ht="12.75">
      <c r="A474" s="5"/>
      <c r="B474" s="6"/>
      <c r="C474" s="7"/>
      <c r="D474" s="7"/>
      <c r="E474" s="7"/>
      <c r="F474" s="7"/>
    </row>
    <row r="475" spans="1:6" ht="12.75">
      <c r="A475" s="5"/>
      <c r="B475" s="6"/>
      <c r="C475" s="7"/>
      <c r="D475" s="7"/>
      <c r="E475" s="7"/>
      <c r="F475" s="7"/>
    </row>
    <row r="476" spans="1:6" ht="12.75">
      <c r="A476" s="5"/>
      <c r="B476" s="6"/>
      <c r="C476" s="7"/>
      <c r="D476" s="7"/>
      <c r="E476" s="7"/>
      <c r="F476" s="7"/>
    </row>
    <row r="477" spans="1:6" ht="12.75">
      <c r="A477" s="5"/>
      <c r="B477" s="6"/>
      <c r="C477" s="7"/>
      <c r="D477" s="7"/>
      <c r="E477" s="7"/>
      <c r="F477" s="7"/>
    </row>
    <row r="478" spans="1:6" ht="12.75">
      <c r="A478" s="5"/>
      <c r="B478" s="6"/>
      <c r="C478" s="7"/>
      <c r="D478" s="7"/>
      <c r="E478" s="7"/>
      <c r="F478" s="7"/>
    </row>
    <row r="479" spans="1:6" ht="12.75">
      <c r="A479" s="5"/>
      <c r="B479" s="6"/>
      <c r="C479" s="7"/>
      <c r="D479" s="7"/>
      <c r="E479" s="7"/>
      <c r="F479" s="7"/>
    </row>
    <row r="480" spans="1:6" ht="12.75">
      <c r="A480" s="5"/>
      <c r="B480" s="6"/>
      <c r="C480" s="7"/>
      <c r="D480" s="7"/>
      <c r="E480" s="7"/>
      <c r="F480" s="7"/>
    </row>
    <row r="481" spans="1:6" ht="12.75">
      <c r="A481" s="5"/>
      <c r="B481" s="6"/>
      <c r="C481" s="7"/>
      <c r="D481" s="7"/>
      <c r="E481" s="7"/>
      <c r="F481" s="7"/>
    </row>
    <row r="482" spans="1:6" ht="12.75">
      <c r="A482" s="5"/>
      <c r="B482" s="6"/>
      <c r="C482" s="7"/>
      <c r="D482" s="7"/>
      <c r="E482" s="7"/>
      <c r="F482" s="7"/>
    </row>
    <row r="483" spans="1:6" ht="12.75">
      <c r="A483" s="5"/>
      <c r="B483" s="6"/>
      <c r="C483" s="7"/>
      <c r="D483" s="7"/>
      <c r="E483" s="7"/>
      <c r="F483" s="7"/>
    </row>
    <row r="484" spans="1:6" ht="12.75">
      <c r="A484" s="5"/>
      <c r="B484" s="6"/>
      <c r="C484" s="7"/>
      <c r="D484" s="7"/>
      <c r="E484" s="7"/>
      <c r="F484" s="7"/>
    </row>
    <row r="485" spans="1:6" ht="12.75">
      <c r="A485" s="5"/>
      <c r="B485" s="6"/>
      <c r="C485" s="7"/>
      <c r="D485" s="7"/>
      <c r="E485" s="7"/>
      <c r="F485" s="7"/>
    </row>
    <row r="486" spans="1:6" ht="12.75">
      <c r="A486" s="5"/>
      <c r="B486" s="6"/>
      <c r="C486" s="7"/>
      <c r="D486" s="7"/>
      <c r="E486" s="7"/>
      <c r="F486" s="7"/>
    </row>
    <row r="487" spans="1:6" ht="12.75">
      <c r="A487" s="5"/>
      <c r="B487" s="6"/>
      <c r="C487" s="7"/>
      <c r="D487" s="7"/>
      <c r="E487" s="7"/>
      <c r="F487" s="7"/>
    </row>
    <row r="488" spans="1:6" ht="12.75">
      <c r="A488" s="5"/>
      <c r="B488" s="6"/>
      <c r="C488" s="7"/>
      <c r="D488" s="7"/>
      <c r="E488" s="7"/>
      <c r="F488" s="7"/>
    </row>
    <row r="489" spans="1:6" ht="12.75">
      <c r="A489" s="5"/>
      <c r="B489" s="6"/>
      <c r="C489" s="7"/>
      <c r="D489" s="7"/>
      <c r="E489" s="7"/>
      <c r="F489" s="7"/>
    </row>
    <row r="490" spans="1:6" ht="12.75">
      <c r="A490" s="5"/>
      <c r="B490" s="6"/>
      <c r="C490" s="7"/>
      <c r="D490" s="7"/>
      <c r="E490" s="7"/>
      <c r="F490" s="7"/>
    </row>
    <row r="491" spans="1:6" ht="12.75">
      <c r="A491" s="5"/>
      <c r="B491" s="6"/>
      <c r="C491" s="7"/>
      <c r="D491" s="7"/>
      <c r="E491" s="7"/>
      <c r="F491" s="7"/>
    </row>
    <row r="492" spans="1:6" ht="12.75">
      <c r="A492" s="5"/>
      <c r="B492" s="6"/>
      <c r="C492" s="7"/>
      <c r="D492" s="7"/>
      <c r="E492" s="7"/>
      <c r="F492" s="7"/>
    </row>
    <row r="493" spans="1:6" ht="12.75">
      <c r="A493" s="5"/>
      <c r="B493" s="6"/>
      <c r="C493" s="7"/>
      <c r="D493" s="7"/>
      <c r="E493" s="7"/>
      <c r="F493" s="7"/>
    </row>
    <row r="494" spans="1:6" ht="12.75">
      <c r="A494" s="5"/>
      <c r="B494" s="6"/>
      <c r="C494" s="7"/>
      <c r="D494" s="7"/>
      <c r="E494" s="7"/>
      <c r="F494" s="7"/>
    </row>
    <row r="495" spans="1:6" ht="12.75">
      <c r="A495" s="5"/>
      <c r="B495" s="6"/>
      <c r="C495" s="7"/>
      <c r="D495" s="7"/>
      <c r="E495" s="7"/>
      <c r="F495" s="7"/>
    </row>
    <row r="496" spans="1:6" ht="12.75">
      <c r="A496" s="5"/>
      <c r="B496" s="6"/>
      <c r="C496" s="7"/>
      <c r="D496" s="7"/>
      <c r="E496" s="7"/>
      <c r="F496" s="7"/>
    </row>
    <row r="497" spans="1:6" ht="12.75">
      <c r="A497" s="5"/>
      <c r="B497" s="6"/>
      <c r="C497" s="7"/>
      <c r="D497" s="7"/>
      <c r="E497" s="7"/>
      <c r="F497" s="7"/>
    </row>
    <row r="498" spans="1:6" ht="12.75">
      <c r="A498" s="5"/>
      <c r="B498" s="6"/>
      <c r="C498" s="7"/>
      <c r="D498" s="7"/>
      <c r="E498" s="7"/>
      <c r="F498" s="7"/>
    </row>
    <row r="499" spans="1:6" ht="12.75">
      <c r="A499" s="5"/>
      <c r="B499" s="6"/>
      <c r="C499" s="7"/>
      <c r="D499" s="7"/>
      <c r="E499" s="7"/>
      <c r="F499" s="7"/>
    </row>
    <row r="500" spans="1:6" ht="12.75">
      <c r="A500" s="5"/>
      <c r="B500" s="6"/>
      <c r="C500" s="7"/>
      <c r="D500" s="7"/>
      <c r="E500" s="7"/>
      <c r="F500" s="7"/>
    </row>
    <row r="501" spans="1:6" ht="12.75">
      <c r="A501" s="5"/>
      <c r="B501" s="6"/>
      <c r="C501" s="7"/>
      <c r="D501" s="7"/>
      <c r="E501" s="7"/>
      <c r="F501" s="7"/>
    </row>
    <row r="502" spans="1:6" ht="12.75">
      <c r="A502" s="5"/>
      <c r="B502" s="6"/>
      <c r="C502" s="7"/>
      <c r="D502" s="7"/>
      <c r="E502" s="7"/>
      <c r="F502" s="7"/>
    </row>
    <row r="503" spans="1:6" ht="12.75">
      <c r="A503" s="5"/>
      <c r="B503" s="6"/>
      <c r="C503" s="7"/>
      <c r="D503" s="7"/>
      <c r="E503" s="7"/>
      <c r="F503" s="7"/>
    </row>
    <row r="504" spans="1:6" ht="12.75">
      <c r="A504" s="5"/>
      <c r="B504" s="6"/>
      <c r="C504" s="7"/>
      <c r="D504" s="7"/>
      <c r="E504" s="7"/>
      <c r="F504" s="7"/>
    </row>
    <row r="505" spans="1:6" ht="12.75">
      <c r="A505" s="5"/>
      <c r="B505" s="6"/>
      <c r="C505" s="7"/>
      <c r="D505" s="7"/>
      <c r="E505" s="7"/>
      <c r="F505" s="7"/>
    </row>
    <row r="506" spans="1:6" ht="12.75">
      <c r="A506" s="5"/>
      <c r="B506" s="6"/>
      <c r="C506" s="7"/>
      <c r="D506" s="7"/>
      <c r="E506" s="7"/>
      <c r="F506" s="7"/>
    </row>
    <row r="507" spans="1:6" ht="12.75">
      <c r="A507" s="5"/>
      <c r="B507" s="6"/>
      <c r="C507" s="7"/>
      <c r="D507" s="7"/>
      <c r="E507" s="7"/>
      <c r="F507" s="7"/>
    </row>
    <row r="508" spans="1:6" ht="12.75">
      <c r="A508" s="5"/>
      <c r="B508" s="6"/>
      <c r="C508" s="7"/>
      <c r="D508" s="7"/>
      <c r="E508" s="7"/>
      <c r="F508" s="7"/>
    </row>
    <row r="509" spans="1:6" ht="12.75">
      <c r="A509" s="5"/>
      <c r="B509" s="6"/>
      <c r="C509" s="7"/>
      <c r="D509" s="7"/>
      <c r="E509" s="7"/>
      <c r="F509" s="7"/>
    </row>
    <row r="510" spans="1:6" ht="12.75">
      <c r="A510" s="5"/>
      <c r="B510" s="6"/>
      <c r="C510" s="7"/>
      <c r="D510" s="7"/>
      <c r="E510" s="7"/>
      <c r="F510" s="7"/>
    </row>
    <row r="511" spans="1:6" ht="12.75">
      <c r="A511" s="5"/>
      <c r="B511" s="6"/>
      <c r="C511" s="7"/>
      <c r="D511" s="7"/>
      <c r="E511" s="7"/>
      <c r="F511" s="7"/>
    </row>
    <row r="512" spans="1:6" ht="12.75">
      <c r="A512" s="5"/>
      <c r="B512" s="6"/>
      <c r="C512" s="7"/>
      <c r="D512" s="7"/>
      <c r="E512" s="7"/>
      <c r="F512" s="7"/>
    </row>
    <row r="513" spans="1:6" ht="12.75">
      <c r="A513" s="5"/>
      <c r="B513" s="6"/>
      <c r="C513" s="7"/>
      <c r="D513" s="7"/>
      <c r="E513" s="7"/>
      <c r="F513" s="7"/>
    </row>
    <row r="514" spans="1:6" ht="12.75">
      <c r="A514" s="5"/>
      <c r="B514" s="6"/>
      <c r="C514" s="7"/>
      <c r="D514" s="7"/>
      <c r="E514" s="7"/>
      <c r="F514" s="7"/>
    </row>
    <row r="515" spans="1:6" ht="12.75">
      <c r="A515" s="5"/>
      <c r="B515" s="6"/>
      <c r="C515" s="7"/>
      <c r="D515" s="7"/>
      <c r="E515" s="7"/>
      <c r="F515" s="7"/>
    </row>
    <row r="516" spans="1:6" ht="12.75">
      <c r="A516" s="5"/>
      <c r="B516" s="6"/>
      <c r="C516" s="7"/>
      <c r="D516" s="7"/>
      <c r="E516" s="7"/>
      <c r="F516" s="7"/>
    </row>
    <row r="517" spans="1:6" ht="12.75">
      <c r="A517" s="5"/>
      <c r="B517" s="6"/>
      <c r="C517" s="7"/>
      <c r="D517" s="7"/>
      <c r="E517" s="7"/>
      <c r="F517" s="7"/>
    </row>
    <row r="518" spans="1:6" ht="12.75">
      <c r="A518" s="5"/>
      <c r="B518" s="6"/>
      <c r="C518" s="7"/>
      <c r="D518" s="7"/>
      <c r="E518" s="7"/>
      <c r="F518" s="7"/>
    </row>
    <row r="519" spans="1:6" ht="12.75">
      <c r="A519" s="5"/>
      <c r="B519" s="6"/>
      <c r="C519" s="7"/>
      <c r="D519" s="7"/>
      <c r="E519" s="7"/>
      <c r="F519" s="7"/>
    </row>
    <row r="520" spans="1:6" ht="12.75">
      <c r="A520" s="5"/>
      <c r="B520" s="6"/>
      <c r="C520" s="7"/>
      <c r="D520" s="7"/>
      <c r="E520" s="7"/>
      <c r="F520" s="7"/>
    </row>
    <row r="521" spans="1:6" ht="12.75">
      <c r="A521" s="5"/>
      <c r="B521" s="6"/>
      <c r="C521" s="7"/>
      <c r="D521" s="7"/>
      <c r="E521" s="7"/>
      <c r="F521" s="7"/>
    </row>
    <row r="522" spans="1:6" ht="12.75">
      <c r="A522" s="5"/>
      <c r="B522" s="6"/>
      <c r="C522" s="7"/>
      <c r="D522" s="7"/>
      <c r="E522" s="7"/>
      <c r="F522" s="7"/>
    </row>
    <row r="523" spans="1:6" ht="12.75">
      <c r="A523" s="5"/>
      <c r="B523" s="6"/>
      <c r="C523" s="7"/>
      <c r="D523" s="7"/>
      <c r="E523" s="7"/>
      <c r="F523" s="7"/>
    </row>
    <row r="524" spans="1:6" ht="12.75">
      <c r="A524" s="5"/>
      <c r="B524" s="6"/>
      <c r="C524" s="7"/>
      <c r="D524" s="7"/>
      <c r="E524" s="7"/>
      <c r="F524" s="7"/>
    </row>
    <row r="525" spans="1:6" ht="12.75">
      <c r="A525" s="5"/>
      <c r="B525" s="6"/>
      <c r="C525" s="7"/>
      <c r="D525" s="7"/>
      <c r="E525" s="7"/>
      <c r="F525" s="7"/>
    </row>
    <row r="526" spans="1:6" ht="12.75">
      <c r="A526" s="5"/>
      <c r="B526" s="6"/>
      <c r="C526" s="7"/>
      <c r="D526" s="7"/>
      <c r="E526" s="7"/>
      <c r="F526" s="7"/>
    </row>
    <row r="527" spans="1:6" ht="12.75">
      <c r="A527" s="5"/>
      <c r="B527" s="6"/>
      <c r="C527" s="7"/>
      <c r="D527" s="7"/>
      <c r="E527" s="7"/>
      <c r="F527" s="7"/>
    </row>
    <row r="528" spans="1:6" ht="12.75">
      <c r="A528" s="5"/>
      <c r="B528" s="6"/>
      <c r="C528" s="7"/>
      <c r="D528" s="7"/>
      <c r="E528" s="7"/>
      <c r="F528" s="7"/>
    </row>
    <row r="529" spans="1:6" ht="12.75">
      <c r="A529" s="5"/>
      <c r="B529" s="6"/>
      <c r="C529" s="7"/>
      <c r="D529" s="7"/>
      <c r="E529" s="7"/>
      <c r="F529" s="7"/>
    </row>
    <row r="530" spans="1:6" ht="12.75">
      <c r="A530" s="5"/>
      <c r="B530" s="6"/>
      <c r="C530" s="7"/>
      <c r="D530" s="7"/>
      <c r="E530" s="7"/>
      <c r="F530" s="7"/>
    </row>
    <row r="531" spans="1:6" ht="12.75">
      <c r="A531" s="5"/>
      <c r="B531" s="6"/>
      <c r="C531" s="7"/>
      <c r="D531" s="7"/>
      <c r="E531" s="7"/>
      <c r="F531" s="7"/>
    </row>
    <row r="532" spans="1:6" ht="12.75">
      <c r="A532" s="5"/>
      <c r="B532" s="6"/>
      <c r="C532" s="7"/>
      <c r="D532" s="7"/>
      <c r="E532" s="7"/>
      <c r="F532" s="7"/>
    </row>
    <row r="533" spans="1:6" ht="12.75">
      <c r="A533" s="5"/>
      <c r="B533" s="6"/>
      <c r="C533" s="7"/>
      <c r="D533" s="7"/>
      <c r="E533" s="7"/>
      <c r="F533" s="7"/>
    </row>
    <row r="534" spans="1:6" ht="12.75">
      <c r="A534" s="5"/>
      <c r="B534" s="6"/>
      <c r="C534" s="7"/>
      <c r="D534" s="7"/>
      <c r="E534" s="7"/>
      <c r="F534" s="7"/>
    </row>
    <row r="535" spans="1:6" ht="12.75">
      <c r="A535" s="5"/>
      <c r="B535" s="6"/>
      <c r="C535" s="7"/>
      <c r="D535" s="7"/>
      <c r="E535" s="7"/>
      <c r="F535" s="7"/>
    </row>
    <row r="536" spans="1:6" ht="12.75">
      <c r="A536" s="5"/>
      <c r="B536" s="6"/>
      <c r="C536" s="7"/>
      <c r="D536" s="7"/>
      <c r="E536" s="7"/>
      <c r="F536" s="7"/>
    </row>
    <row r="537" spans="1:6" ht="12.75">
      <c r="A537" s="5"/>
      <c r="B537" s="6"/>
      <c r="C537" s="7"/>
      <c r="D537" s="7"/>
      <c r="E537" s="7"/>
      <c r="F537" s="7"/>
    </row>
    <row r="538" spans="1:6" ht="12.75">
      <c r="A538" s="5"/>
      <c r="B538" s="6"/>
      <c r="C538" s="7"/>
      <c r="D538" s="7"/>
      <c r="E538" s="7"/>
      <c r="F538" s="7"/>
    </row>
    <row r="539" spans="1:6" ht="12.75">
      <c r="A539" s="5"/>
      <c r="B539" s="6"/>
      <c r="C539" s="7"/>
      <c r="D539" s="7"/>
      <c r="E539" s="7"/>
      <c r="F539" s="7"/>
    </row>
    <row r="540" spans="1:6" ht="12.75">
      <c r="A540" s="5"/>
      <c r="B540" s="6"/>
      <c r="C540" s="7"/>
      <c r="D540" s="7"/>
      <c r="E540" s="7"/>
      <c r="F540" s="7"/>
    </row>
    <row r="541" spans="1:6" ht="12.75">
      <c r="A541" s="5"/>
      <c r="B541" s="6"/>
      <c r="C541" s="7"/>
      <c r="D541" s="7"/>
      <c r="E541" s="7"/>
      <c r="F541" s="7"/>
    </row>
    <row r="542" spans="1:6" ht="12.75">
      <c r="A542" s="5"/>
      <c r="B542" s="6"/>
      <c r="C542" s="7"/>
      <c r="D542" s="7"/>
      <c r="E542" s="7"/>
      <c r="F542" s="7"/>
    </row>
    <row r="543" spans="1:6" ht="12.75">
      <c r="A543" s="5"/>
      <c r="B543" s="6"/>
      <c r="C543" s="7"/>
      <c r="D543" s="7"/>
      <c r="E543" s="7"/>
      <c r="F543" s="7"/>
    </row>
    <row r="544" spans="1:6" ht="12.75">
      <c r="A544" s="5"/>
      <c r="B544" s="6"/>
      <c r="C544" s="7"/>
      <c r="D544" s="7"/>
      <c r="E544" s="7"/>
      <c r="F544" s="7"/>
    </row>
    <row r="545" spans="1:6" ht="12.75">
      <c r="A545" s="5"/>
      <c r="B545" s="6"/>
      <c r="C545" s="7"/>
      <c r="D545" s="7"/>
      <c r="E545" s="7"/>
      <c r="F545" s="7"/>
    </row>
    <row r="546" spans="1:6" ht="12.75">
      <c r="A546" s="5"/>
      <c r="B546" s="6"/>
      <c r="C546" s="7"/>
      <c r="D546" s="7"/>
      <c r="E546" s="7"/>
      <c r="F546" s="7"/>
    </row>
    <row r="547" spans="1:6" ht="12.75">
      <c r="A547" s="5"/>
      <c r="B547" s="6"/>
      <c r="C547" s="7"/>
      <c r="D547" s="7"/>
      <c r="E547" s="7"/>
      <c r="F547" s="7"/>
    </row>
    <row r="548" spans="1:6" ht="12.75">
      <c r="A548" s="5"/>
      <c r="B548" s="6"/>
      <c r="C548" s="7"/>
      <c r="D548" s="7"/>
      <c r="E548" s="7"/>
      <c r="F548" s="7"/>
    </row>
    <row r="549" spans="1:6" ht="12.75">
      <c r="A549" s="5"/>
      <c r="B549" s="6"/>
      <c r="C549" s="7"/>
      <c r="D549" s="7"/>
      <c r="E549" s="7"/>
      <c r="F549" s="7"/>
    </row>
    <row r="550" spans="1:6" ht="12.75">
      <c r="A550" s="5"/>
      <c r="B550" s="6"/>
      <c r="C550" s="7"/>
      <c r="D550" s="7"/>
      <c r="E550" s="7"/>
      <c r="F550" s="7"/>
    </row>
    <row r="551" spans="1:6" ht="12.75">
      <c r="A551" s="5"/>
      <c r="B551" s="6"/>
      <c r="C551" s="7"/>
      <c r="D551" s="7"/>
      <c r="E551" s="7"/>
      <c r="F551" s="7"/>
    </row>
    <row r="552" spans="1:6" ht="12.75">
      <c r="A552" s="5"/>
      <c r="B552" s="6"/>
      <c r="C552" s="7"/>
      <c r="D552" s="7"/>
      <c r="E552" s="7"/>
      <c r="F552" s="7"/>
    </row>
    <row r="553" spans="1:6" ht="12.75">
      <c r="A553" s="5"/>
      <c r="B553" s="6"/>
      <c r="C553" s="7"/>
      <c r="D553" s="7"/>
      <c r="E553" s="7"/>
      <c r="F553" s="7"/>
    </row>
    <row r="554" spans="1:6" ht="12.75">
      <c r="A554" s="5"/>
      <c r="B554" s="6"/>
      <c r="C554" s="7"/>
      <c r="D554" s="7"/>
      <c r="E554" s="7"/>
      <c r="F554" s="7"/>
    </row>
    <row r="555" spans="1:6" ht="12.75">
      <c r="A555" s="5"/>
      <c r="B555" s="6"/>
      <c r="C555" s="7"/>
      <c r="D555" s="7"/>
      <c r="E555" s="7"/>
      <c r="F555" s="7"/>
    </row>
    <row r="556" spans="1:6" ht="12.75">
      <c r="A556" s="5"/>
      <c r="B556" s="6"/>
      <c r="C556" s="7"/>
      <c r="D556" s="7"/>
      <c r="E556" s="7"/>
      <c r="F556" s="7"/>
    </row>
    <row r="557" spans="1:6" ht="12.75">
      <c r="A557" s="5"/>
      <c r="B557" s="6"/>
      <c r="C557" s="7"/>
      <c r="D557" s="7"/>
      <c r="E557" s="7"/>
      <c r="F557" s="7"/>
    </row>
    <row r="558" spans="1:6" ht="12.75">
      <c r="A558" s="5"/>
      <c r="B558" s="6"/>
      <c r="C558" s="7"/>
      <c r="D558" s="7"/>
      <c r="E558" s="7"/>
      <c r="F558" s="7"/>
    </row>
    <row r="559" spans="1:6" ht="12.75">
      <c r="A559" s="5"/>
      <c r="B559" s="6"/>
      <c r="C559" s="7"/>
      <c r="D559" s="7"/>
      <c r="E559" s="7"/>
      <c r="F559" s="7"/>
    </row>
    <row r="560" spans="1:6" ht="12.75">
      <c r="A560" s="5"/>
      <c r="B560" s="6"/>
      <c r="C560" s="7"/>
      <c r="D560" s="7"/>
      <c r="E560" s="7"/>
      <c r="F560" s="7"/>
    </row>
    <row r="561" spans="1:6" ht="12.75">
      <c r="A561" s="5"/>
      <c r="B561" s="6"/>
      <c r="C561" s="7"/>
      <c r="D561" s="7"/>
      <c r="E561" s="7"/>
      <c r="F561" s="7"/>
    </row>
    <row r="562" spans="1:6" ht="12.75">
      <c r="A562" s="5"/>
      <c r="B562" s="6"/>
      <c r="C562" s="7"/>
      <c r="D562" s="7"/>
      <c r="E562" s="7"/>
      <c r="F562" s="7"/>
    </row>
    <row r="563" spans="1:6" ht="12.75">
      <c r="A563" s="5"/>
      <c r="B563" s="6"/>
      <c r="C563" s="7"/>
      <c r="D563" s="7"/>
      <c r="E563" s="7"/>
      <c r="F563" s="7"/>
    </row>
    <row r="564" spans="1:6" ht="12.75">
      <c r="A564" s="5"/>
      <c r="B564" s="6"/>
      <c r="C564" s="7"/>
      <c r="D564" s="7"/>
      <c r="E564" s="7"/>
      <c r="F564" s="7"/>
    </row>
    <row r="565" spans="1:6" ht="12.75">
      <c r="A565" s="5"/>
      <c r="B565" s="6"/>
      <c r="C565" s="7"/>
      <c r="D565" s="7"/>
      <c r="E565" s="7"/>
      <c r="F565" s="7"/>
    </row>
    <row r="566" spans="1:6" ht="12.75">
      <c r="A566" s="5"/>
      <c r="B566" s="6"/>
      <c r="C566" s="7"/>
      <c r="D566" s="7"/>
      <c r="E566" s="7"/>
      <c r="F566" s="7"/>
    </row>
    <row r="567" spans="1:6" ht="12.75">
      <c r="A567" s="5"/>
      <c r="B567" s="6"/>
      <c r="C567" s="7"/>
      <c r="D567" s="7"/>
      <c r="E567" s="7"/>
      <c r="F567" s="7"/>
    </row>
    <row r="568" spans="1:6" ht="12.75">
      <c r="A568" s="5"/>
      <c r="B568" s="6"/>
      <c r="C568" s="7"/>
      <c r="D568" s="7"/>
      <c r="E568" s="7"/>
      <c r="F568" s="7"/>
    </row>
    <row r="569" spans="1:6" ht="12.75">
      <c r="A569" s="5"/>
      <c r="B569" s="6"/>
      <c r="C569" s="7"/>
      <c r="D569" s="7"/>
      <c r="E569" s="7"/>
      <c r="F569" s="7"/>
    </row>
    <row r="570" spans="1:6" ht="12.75">
      <c r="A570" s="5"/>
      <c r="B570" s="6"/>
      <c r="C570" s="7"/>
      <c r="D570" s="7"/>
      <c r="E570" s="7"/>
      <c r="F570" s="7"/>
    </row>
    <row r="571" spans="1:6" ht="12.75">
      <c r="A571" s="5"/>
      <c r="B571" s="6"/>
      <c r="C571" s="7"/>
      <c r="D571" s="7"/>
      <c r="E571" s="7"/>
      <c r="F571" s="7"/>
    </row>
    <row r="572" spans="1:6" ht="12.75">
      <c r="A572" s="5"/>
      <c r="B572" s="6"/>
      <c r="C572" s="7"/>
      <c r="D572" s="7"/>
      <c r="E572" s="7"/>
      <c r="F572" s="7"/>
    </row>
    <row r="573" spans="1:6" ht="12.75">
      <c r="A573" s="5"/>
      <c r="B573" s="6"/>
      <c r="C573" s="7"/>
      <c r="D573" s="7"/>
      <c r="E573" s="7"/>
      <c r="F573" s="7"/>
    </row>
    <row r="574" spans="1:6" ht="12.75">
      <c r="A574" s="5"/>
      <c r="B574" s="6"/>
      <c r="C574" s="7"/>
      <c r="D574" s="7"/>
      <c r="E574" s="7"/>
      <c r="F574" s="7"/>
    </row>
    <row r="575" spans="1:6" ht="12.75">
      <c r="A575" s="5"/>
      <c r="B575" s="6"/>
      <c r="C575" s="7"/>
      <c r="D575" s="7"/>
      <c r="E575" s="7"/>
      <c r="F575" s="7"/>
    </row>
    <row r="576" spans="1:6" ht="12.75">
      <c r="A576" s="5"/>
      <c r="B576" s="6"/>
      <c r="C576" s="7"/>
      <c r="D576" s="7"/>
      <c r="E576" s="7"/>
      <c r="F576" s="7"/>
    </row>
    <row r="577" spans="1:6" ht="12.75">
      <c r="A577" s="5"/>
      <c r="B577" s="6"/>
      <c r="C577" s="7"/>
      <c r="D577" s="7"/>
      <c r="E577" s="7"/>
      <c r="F577" s="7"/>
    </row>
    <row r="578" spans="1:6" ht="12.75">
      <c r="A578" s="5"/>
      <c r="B578" s="6"/>
      <c r="C578" s="7"/>
      <c r="D578" s="7"/>
      <c r="E578" s="7"/>
      <c r="F578" s="7"/>
    </row>
    <row r="579" spans="1:6" ht="12.75">
      <c r="A579" s="5"/>
      <c r="B579" s="6"/>
      <c r="C579" s="7"/>
      <c r="D579" s="7"/>
      <c r="E579" s="7"/>
      <c r="F579" s="7"/>
    </row>
    <row r="580" spans="1:6" ht="12.75">
      <c r="A580" s="5"/>
      <c r="B580" s="6"/>
      <c r="C580" s="7"/>
      <c r="D580" s="7"/>
      <c r="E580" s="7"/>
      <c r="F580" s="7"/>
    </row>
    <row r="581" spans="1:6" ht="12.75">
      <c r="A581" s="5"/>
      <c r="B581" s="6"/>
      <c r="C581" s="7"/>
      <c r="D581" s="7"/>
      <c r="E581" s="7"/>
      <c r="F581" s="7"/>
    </row>
    <row r="582" spans="1:6" ht="12.75">
      <c r="A582" s="5"/>
      <c r="B582" s="6"/>
      <c r="C582" s="7"/>
      <c r="D582" s="7"/>
      <c r="E582" s="7"/>
      <c r="F582" s="7"/>
    </row>
    <row r="583" spans="1:6" ht="12.75">
      <c r="A583" s="5"/>
      <c r="B583" s="6"/>
      <c r="C583" s="7"/>
      <c r="D583" s="7"/>
      <c r="E583" s="7"/>
      <c r="F583" s="7"/>
    </row>
    <row r="584" spans="1:6" ht="12.75">
      <c r="A584" s="5"/>
      <c r="B584" s="6"/>
      <c r="C584" s="7"/>
      <c r="D584" s="7"/>
      <c r="E584" s="7"/>
      <c r="F584" s="7"/>
    </row>
    <row r="585" spans="1:6" ht="12.75">
      <c r="A585" s="5"/>
      <c r="B585" s="6"/>
      <c r="C585" s="7"/>
      <c r="D585" s="7"/>
      <c r="E585" s="7"/>
      <c r="F585" s="7"/>
    </row>
    <row r="586" spans="1:6" ht="12.75">
      <c r="A586" s="5"/>
      <c r="B586" s="6"/>
      <c r="C586" s="7"/>
      <c r="D586" s="7"/>
      <c r="E586" s="7"/>
      <c r="F586" s="7"/>
    </row>
    <row r="587" spans="1:6" ht="12.75">
      <c r="A587" s="5"/>
      <c r="B587" s="6"/>
      <c r="C587" s="7"/>
      <c r="D587" s="7"/>
      <c r="E587" s="7"/>
      <c r="F587" s="7"/>
    </row>
    <row r="588" spans="1:6" ht="12.75">
      <c r="A588" s="5"/>
      <c r="B588" s="6"/>
      <c r="C588" s="7"/>
      <c r="D588" s="7"/>
      <c r="E588" s="7"/>
      <c r="F588" s="7"/>
    </row>
    <row r="589" spans="1:6" ht="12.75">
      <c r="A589" s="5"/>
      <c r="B589" s="6"/>
      <c r="C589" s="7"/>
      <c r="D589" s="7"/>
      <c r="E589" s="7"/>
      <c r="F589" s="7"/>
    </row>
    <row r="590" spans="1:6" ht="12.75">
      <c r="A590" s="5"/>
      <c r="B590" s="6"/>
      <c r="C590" s="7"/>
      <c r="D590" s="7"/>
      <c r="E590" s="7"/>
      <c r="F590" s="7"/>
    </row>
    <row r="591" spans="1:6" ht="12.75">
      <c r="A591" s="5"/>
      <c r="B591" s="6"/>
      <c r="C591" s="7"/>
      <c r="D591" s="7"/>
      <c r="E591" s="7"/>
      <c r="F591" s="7"/>
    </row>
    <row r="592" spans="1:6" ht="12.75">
      <c r="A592" s="5"/>
      <c r="B592" s="6"/>
      <c r="C592" s="7"/>
      <c r="D592" s="7"/>
      <c r="E592" s="7"/>
      <c r="F592" s="7"/>
    </row>
    <row r="593" spans="1:6" ht="12.75">
      <c r="A593" s="5"/>
      <c r="B593" s="6"/>
      <c r="C593" s="7"/>
      <c r="D593" s="7"/>
      <c r="E593" s="7"/>
      <c r="F593" s="7"/>
    </row>
    <row r="594" spans="1:6" ht="12.75">
      <c r="A594" s="5"/>
      <c r="B594" s="6"/>
      <c r="C594" s="7"/>
      <c r="D594" s="7"/>
      <c r="E594" s="7"/>
      <c r="F594" s="7"/>
    </row>
    <row r="595" spans="1:6" ht="12.75">
      <c r="A595" s="5"/>
      <c r="B595" s="6"/>
      <c r="C595" s="7"/>
      <c r="D595" s="7"/>
      <c r="E595" s="7"/>
      <c r="F595" s="7"/>
    </row>
    <row r="596" spans="1:6" ht="12.75">
      <c r="A596" s="5"/>
      <c r="B596" s="6"/>
      <c r="C596" s="7"/>
      <c r="D596" s="7"/>
      <c r="E596" s="7"/>
      <c r="F596" s="7"/>
    </row>
    <row r="597" spans="1:6" ht="12.75">
      <c r="A597" s="5"/>
      <c r="B597" s="6"/>
      <c r="C597" s="7"/>
      <c r="D597" s="7"/>
      <c r="E597" s="7"/>
      <c r="F597" s="7"/>
    </row>
    <row r="598" spans="1:6" ht="12.75">
      <c r="A598" s="5"/>
      <c r="B598" s="6"/>
      <c r="C598" s="7"/>
      <c r="D598" s="7"/>
      <c r="E598" s="7"/>
      <c r="F598" s="7"/>
    </row>
    <row r="599" spans="1:6" ht="12.75">
      <c r="A599" s="5"/>
      <c r="B599" s="6"/>
      <c r="C599" s="7"/>
      <c r="D599" s="7"/>
      <c r="E599" s="7"/>
      <c r="F599" s="7"/>
    </row>
    <row r="600" spans="1:6" ht="12.75">
      <c r="A600" s="5"/>
      <c r="B600" s="6"/>
      <c r="C600" s="7"/>
      <c r="D600" s="7"/>
      <c r="E600" s="7"/>
      <c r="F600" s="7"/>
    </row>
    <row r="601" spans="1:6" ht="12.75">
      <c r="A601" s="5"/>
      <c r="B601" s="6"/>
      <c r="C601" s="7"/>
      <c r="D601" s="7"/>
      <c r="E601" s="7"/>
      <c r="F601" s="7"/>
    </row>
    <row r="602" spans="1:6" ht="12.75">
      <c r="A602" s="5"/>
      <c r="B602" s="6"/>
      <c r="C602" s="7"/>
      <c r="D602" s="7"/>
      <c r="E602" s="7"/>
      <c r="F602" s="7"/>
    </row>
    <row r="603" spans="1:6" ht="12.75">
      <c r="A603" s="5"/>
      <c r="B603" s="6"/>
      <c r="C603" s="7"/>
      <c r="D603" s="7"/>
      <c r="E603" s="7"/>
      <c r="F603" s="7"/>
    </row>
    <row r="604" spans="1:6" ht="12.75">
      <c r="A604" s="5"/>
      <c r="B604" s="6"/>
      <c r="C604" s="7"/>
      <c r="D604" s="7"/>
      <c r="E604" s="7"/>
      <c r="F604" s="7"/>
    </row>
    <row r="605" spans="1:6" ht="12.75">
      <c r="A605" s="5"/>
      <c r="B605" s="6"/>
      <c r="C605" s="7"/>
      <c r="D605" s="7"/>
      <c r="E605" s="7"/>
      <c r="F605" s="7"/>
    </row>
    <row r="606" spans="1:6" ht="12.75">
      <c r="A606" s="5"/>
      <c r="B606" s="6"/>
      <c r="C606" s="7"/>
      <c r="D606" s="7"/>
      <c r="E606" s="7"/>
      <c r="F606" s="7"/>
    </row>
    <row r="607" spans="1:6" ht="12.75">
      <c r="A607" s="5"/>
      <c r="B607" s="6"/>
      <c r="C607" s="7"/>
      <c r="D607" s="7"/>
      <c r="E607" s="7"/>
      <c r="F607" s="7"/>
    </row>
    <row r="608" spans="1:6" ht="12.75">
      <c r="A608" s="5"/>
      <c r="B608" s="6"/>
      <c r="C608" s="7"/>
      <c r="D608" s="7"/>
      <c r="E608" s="7"/>
      <c r="F608" s="7"/>
    </row>
    <row r="609" spans="1:6" ht="12.75">
      <c r="A609" s="5"/>
      <c r="B609" s="6"/>
      <c r="C609" s="7"/>
      <c r="D609" s="7"/>
      <c r="E609" s="7"/>
      <c r="F609" s="7"/>
    </row>
    <row r="610" spans="1:6" ht="12.75">
      <c r="A610" s="5"/>
      <c r="B610" s="6"/>
      <c r="C610" s="7"/>
      <c r="D610" s="7"/>
      <c r="E610" s="7"/>
      <c r="F610" s="7"/>
    </row>
    <row r="611" spans="1:6" ht="12.75">
      <c r="A611" s="5"/>
      <c r="B611" s="6"/>
      <c r="C611" s="7"/>
      <c r="D611" s="7"/>
      <c r="E611" s="7"/>
      <c r="F611" s="7"/>
    </row>
    <row r="612" spans="1:6" ht="12.75">
      <c r="A612" s="5"/>
      <c r="B612" s="6"/>
      <c r="C612" s="7"/>
      <c r="D612" s="7"/>
      <c r="E612" s="7"/>
      <c r="F612" s="7"/>
    </row>
    <row r="613" spans="1:6" ht="12.75">
      <c r="A613" s="5"/>
      <c r="B613" s="6"/>
      <c r="C613" s="7"/>
      <c r="D613" s="7"/>
      <c r="E613" s="7"/>
      <c r="F613" s="7"/>
    </row>
    <row r="614" spans="1:6" ht="12.75">
      <c r="A614" s="5"/>
      <c r="B614" s="6"/>
      <c r="C614" s="7"/>
      <c r="D614" s="7"/>
      <c r="E614" s="7"/>
      <c r="F614" s="7"/>
    </row>
    <row r="615" spans="1:6" ht="12.75">
      <c r="A615" s="5"/>
      <c r="B615" s="6"/>
      <c r="C615" s="7"/>
      <c r="D615" s="7"/>
      <c r="E615" s="7"/>
      <c r="F615" s="7"/>
    </row>
    <row r="616" spans="1:6" ht="12.75">
      <c r="A616" s="5"/>
      <c r="B616" s="6"/>
      <c r="C616" s="7"/>
      <c r="D616" s="7"/>
      <c r="E616" s="7"/>
      <c r="F616" s="7"/>
    </row>
    <row r="617" spans="1:6" ht="12.75">
      <c r="A617" s="5"/>
      <c r="B617" s="6"/>
      <c r="C617" s="7"/>
      <c r="D617" s="7"/>
      <c r="E617" s="7"/>
      <c r="F617" s="7"/>
    </row>
    <row r="618" spans="1:6" ht="12.75">
      <c r="A618" s="5"/>
      <c r="B618" s="6"/>
      <c r="C618" s="7"/>
      <c r="D618" s="7"/>
      <c r="E618" s="7"/>
      <c r="F618" s="7"/>
    </row>
    <row r="619" spans="1:6" ht="12.75">
      <c r="A619" s="5"/>
      <c r="B619" s="6"/>
      <c r="C619" s="7"/>
      <c r="D619" s="7"/>
      <c r="E619" s="7"/>
      <c r="F619" s="7"/>
    </row>
    <row r="620" spans="1:6" ht="12.75">
      <c r="A620" s="5"/>
      <c r="B620" s="6"/>
      <c r="C620" s="7"/>
      <c r="D620" s="7"/>
      <c r="E620" s="7"/>
      <c r="F620" s="7"/>
    </row>
    <row r="621" spans="1:6" ht="12.75">
      <c r="A621" s="5"/>
      <c r="B621" s="6"/>
      <c r="C621" s="7"/>
      <c r="D621" s="7"/>
      <c r="E621" s="7"/>
      <c r="F621" s="7"/>
    </row>
    <row r="622" spans="1:6" ht="12.75">
      <c r="A622" s="5"/>
      <c r="B622" s="6"/>
      <c r="C622" s="7"/>
      <c r="D622" s="7"/>
      <c r="E622" s="7"/>
      <c r="F622" s="7"/>
    </row>
    <row r="623" spans="1:6" ht="12.75">
      <c r="A623" s="5"/>
      <c r="B623" s="6"/>
      <c r="C623" s="7"/>
      <c r="D623" s="7"/>
      <c r="E623" s="7"/>
      <c r="F623" s="7"/>
    </row>
    <row r="624" spans="1:6" ht="12.75">
      <c r="A624" s="5"/>
      <c r="B624" s="6"/>
      <c r="C624" s="7"/>
      <c r="D624" s="7"/>
      <c r="E624" s="7"/>
      <c r="F624" s="7"/>
    </row>
    <row r="625" spans="1:6" ht="12.75">
      <c r="A625" s="5"/>
      <c r="B625" s="6"/>
      <c r="C625" s="7"/>
      <c r="D625" s="7"/>
      <c r="E625" s="7"/>
      <c r="F625" s="7"/>
    </row>
    <row r="626" spans="1:6" ht="12.75">
      <c r="A626" s="5"/>
      <c r="B626" s="6"/>
      <c r="C626" s="7"/>
      <c r="D626" s="7"/>
      <c r="E626" s="7"/>
      <c r="F626" s="7"/>
    </row>
    <row r="627" spans="1:6" ht="12.75">
      <c r="A627" s="5"/>
      <c r="B627" s="6"/>
      <c r="C627" s="7"/>
      <c r="D627" s="7"/>
      <c r="E627" s="7"/>
      <c r="F627" s="7"/>
    </row>
    <row r="628" spans="1:6" ht="12.75">
      <c r="A628" s="5"/>
      <c r="B628" s="6"/>
      <c r="C628" s="7"/>
      <c r="D628" s="7"/>
      <c r="E628" s="7"/>
      <c r="F628" s="7"/>
    </row>
    <row r="629" spans="1:6" ht="12.75">
      <c r="A629" s="5"/>
      <c r="B629" s="6"/>
      <c r="C629" s="7"/>
      <c r="D629" s="7"/>
      <c r="E629" s="7"/>
      <c r="F629" s="7"/>
    </row>
    <row r="630" spans="1:6" ht="12.75">
      <c r="A630" s="5"/>
      <c r="B630" s="6"/>
      <c r="C630" s="7"/>
      <c r="D630" s="7"/>
      <c r="E630" s="7"/>
      <c r="F630" s="7"/>
    </row>
    <row r="631" spans="1:6" ht="12.75">
      <c r="A631" s="5"/>
      <c r="B631" s="6"/>
      <c r="C631" s="7"/>
      <c r="D631" s="7"/>
      <c r="E631" s="7"/>
      <c r="F631" s="7"/>
    </row>
    <row r="632" spans="1:6" ht="12.75">
      <c r="A632" s="5"/>
      <c r="B632" s="6"/>
      <c r="C632" s="7"/>
      <c r="D632" s="7"/>
      <c r="E632" s="7"/>
      <c r="F632" s="7"/>
    </row>
    <row r="633" spans="1:6" ht="12.75">
      <c r="A633" s="5"/>
      <c r="B633" s="6"/>
      <c r="C633" s="7"/>
      <c r="D633" s="7"/>
      <c r="E633" s="7"/>
      <c r="F633" s="7"/>
    </row>
    <row r="634" spans="1:6" ht="12.75">
      <c r="A634" s="5"/>
      <c r="B634" s="6"/>
      <c r="C634" s="7"/>
      <c r="D634" s="7"/>
      <c r="E634" s="7"/>
      <c r="F634" s="7"/>
    </row>
    <row r="635" spans="1:6" ht="12.75">
      <c r="A635" s="5"/>
      <c r="B635" s="6"/>
      <c r="C635" s="7"/>
      <c r="D635" s="7"/>
      <c r="E635" s="7"/>
      <c r="F635" s="7"/>
    </row>
    <row r="636" spans="1:6" ht="12.75">
      <c r="A636" s="5"/>
      <c r="B636" s="6"/>
      <c r="C636" s="7"/>
      <c r="D636" s="7"/>
      <c r="E636" s="7"/>
      <c r="F636" s="7"/>
    </row>
    <row r="637" spans="1:6" ht="12.75">
      <c r="A637" s="5"/>
      <c r="B637" s="6"/>
      <c r="C637" s="7"/>
      <c r="D637" s="7"/>
      <c r="E637" s="7"/>
      <c r="F637" s="7"/>
    </row>
    <row r="638" spans="1:6" ht="12.75">
      <c r="A638" s="5"/>
      <c r="B638" s="6"/>
      <c r="C638" s="7"/>
      <c r="D638" s="7"/>
      <c r="E638" s="7"/>
      <c r="F638" s="7"/>
    </row>
    <row r="639" spans="1:6" ht="12.75">
      <c r="A639" s="5"/>
      <c r="B639" s="6"/>
      <c r="C639" s="7"/>
      <c r="D639" s="7"/>
      <c r="E639" s="7"/>
      <c r="F639" s="7"/>
    </row>
    <row r="640" spans="1:6" ht="12.75">
      <c r="A640" s="5"/>
      <c r="B640" s="6"/>
      <c r="C640" s="7"/>
      <c r="D640" s="7"/>
      <c r="E640" s="7"/>
      <c r="F640" s="7"/>
    </row>
    <row r="641" spans="1:6" ht="12.75">
      <c r="A641" s="5"/>
      <c r="B641" s="6"/>
      <c r="C641" s="7"/>
      <c r="D641" s="7"/>
      <c r="E641" s="7"/>
      <c r="F641" s="7"/>
    </row>
    <row r="642" spans="1:6" ht="12.75">
      <c r="A642" s="5"/>
      <c r="B642" s="6"/>
      <c r="C642" s="7"/>
      <c r="D642" s="7"/>
      <c r="E642" s="7"/>
      <c r="F642" s="7"/>
    </row>
    <row r="643" spans="1:6" ht="12.75">
      <c r="A643" s="5"/>
      <c r="B643" s="6"/>
      <c r="C643" s="7"/>
      <c r="D643" s="7"/>
      <c r="E643" s="7"/>
      <c r="F643" s="7"/>
    </row>
    <row r="644" spans="1:6" ht="12.75">
      <c r="A644" s="5"/>
      <c r="B644" s="6"/>
      <c r="C644" s="7"/>
      <c r="D644" s="7"/>
      <c r="E644" s="7"/>
      <c r="F644" s="7"/>
    </row>
    <row r="645" spans="1:6" ht="12.75">
      <c r="A645" s="5"/>
      <c r="B645" s="6"/>
      <c r="C645" s="7"/>
      <c r="D645" s="7"/>
      <c r="E645" s="7"/>
      <c r="F645" s="7"/>
    </row>
    <row r="646" spans="1:6" ht="12.75">
      <c r="A646" s="5"/>
      <c r="B646" s="6"/>
      <c r="C646" s="7"/>
      <c r="D646" s="7"/>
      <c r="E646" s="7"/>
      <c r="F646" s="7"/>
    </row>
    <row r="647" spans="1:6" ht="12.75">
      <c r="A647" s="5"/>
      <c r="B647" s="6"/>
      <c r="C647" s="7"/>
      <c r="D647" s="7"/>
      <c r="E647" s="7"/>
      <c r="F647" s="7"/>
    </row>
    <row r="648" spans="1:6" ht="12.75">
      <c r="A648" s="5"/>
      <c r="B648" s="6"/>
      <c r="C648" s="7"/>
      <c r="D648" s="7"/>
      <c r="E648" s="7"/>
      <c r="F648" s="7"/>
    </row>
    <row r="649" spans="1:6" ht="12.75">
      <c r="A649" s="5"/>
      <c r="B649" s="6"/>
      <c r="C649" s="7"/>
      <c r="D649" s="7"/>
      <c r="E649" s="7"/>
      <c r="F649" s="7"/>
    </row>
    <row r="650" spans="1:6" ht="12.75">
      <c r="A650" s="5"/>
      <c r="B650" s="6"/>
      <c r="C650" s="7"/>
      <c r="D650" s="7"/>
      <c r="E650" s="7"/>
      <c r="F650" s="7"/>
    </row>
    <row r="651" spans="1:6" ht="12.75">
      <c r="A651" s="5"/>
      <c r="B651" s="6"/>
      <c r="C651" s="7"/>
      <c r="D651" s="7"/>
      <c r="E651" s="7"/>
      <c r="F651" s="7"/>
    </row>
    <row r="652" spans="1:6" ht="12.75">
      <c r="A652" s="5"/>
      <c r="B652" s="6"/>
      <c r="C652" s="7"/>
      <c r="D652" s="7"/>
      <c r="E652" s="7"/>
      <c r="F652" s="7"/>
    </row>
    <row r="653" spans="1:6" ht="12.75">
      <c r="A653" s="5"/>
      <c r="B653" s="6"/>
      <c r="C653" s="7"/>
      <c r="D653" s="7"/>
      <c r="E653" s="7"/>
      <c r="F653" s="7"/>
    </row>
    <row r="654" spans="1:6" ht="12.75">
      <c r="A654" s="5"/>
      <c r="B654" s="6"/>
      <c r="C654" s="7"/>
      <c r="D654" s="7"/>
      <c r="E654" s="7"/>
      <c r="F654" s="7"/>
    </row>
    <row r="655" spans="1:6" ht="12.75">
      <c r="A655" s="5"/>
      <c r="B655" s="6"/>
      <c r="C655" s="7"/>
      <c r="D655" s="7"/>
      <c r="E655" s="7"/>
      <c r="F655" s="7"/>
    </row>
    <row r="656" spans="1:6" ht="12.75">
      <c r="A656" s="5"/>
      <c r="B656" s="6"/>
      <c r="C656" s="7"/>
      <c r="D656" s="7"/>
      <c r="E656" s="7"/>
      <c r="F656" s="7"/>
    </row>
    <row r="657" spans="1:6" ht="12.75">
      <c r="A657" s="5"/>
      <c r="B657" s="6"/>
      <c r="C657" s="7"/>
      <c r="D657" s="7"/>
      <c r="E657" s="7"/>
      <c r="F657" s="7"/>
    </row>
    <row r="658" spans="1:6" ht="12.75">
      <c r="A658" s="5"/>
      <c r="B658" s="6"/>
      <c r="C658" s="7"/>
      <c r="D658" s="7"/>
      <c r="E658" s="7"/>
      <c r="F658" s="7"/>
    </row>
    <row r="659" spans="1:6" ht="12.75">
      <c r="A659" s="5"/>
      <c r="B659" s="6"/>
      <c r="C659" s="7"/>
      <c r="D659" s="7"/>
      <c r="E659" s="7"/>
      <c r="F659" s="7"/>
    </row>
    <row r="660" spans="1:6" ht="12.75">
      <c r="A660" s="5"/>
      <c r="B660" s="6"/>
      <c r="C660" s="7"/>
      <c r="D660" s="7"/>
      <c r="E660" s="7"/>
      <c r="F660" s="7"/>
    </row>
    <row r="661" spans="1:6" ht="12.75">
      <c r="A661" s="5"/>
      <c r="B661" s="6"/>
      <c r="C661" s="7"/>
      <c r="D661" s="7"/>
      <c r="E661" s="7"/>
      <c r="F661" s="7"/>
    </row>
    <row r="662" spans="1:6" ht="12.75">
      <c r="A662" s="5"/>
      <c r="B662" s="6"/>
      <c r="C662" s="7"/>
      <c r="D662" s="7"/>
      <c r="E662" s="7"/>
      <c r="F662" s="7"/>
    </row>
    <row r="663" spans="1:6" ht="12.75">
      <c r="A663" s="5"/>
      <c r="B663" s="6"/>
      <c r="C663" s="7"/>
      <c r="D663" s="7"/>
      <c r="E663" s="7"/>
      <c r="F663" s="7"/>
    </row>
    <row r="664" spans="1:6" ht="12.75">
      <c r="A664" s="5"/>
      <c r="B664" s="6"/>
      <c r="C664" s="7"/>
      <c r="D664" s="7"/>
      <c r="E664" s="7"/>
      <c r="F664" s="7"/>
    </row>
    <row r="665" spans="1:6" ht="12.75">
      <c r="A665" s="5"/>
      <c r="B665" s="6"/>
      <c r="C665" s="7"/>
      <c r="D665" s="7"/>
      <c r="E665" s="7"/>
      <c r="F665" s="7"/>
    </row>
    <row r="666" spans="1:6" ht="12.75">
      <c r="A666" s="5"/>
      <c r="B666" s="6"/>
      <c r="C666" s="7"/>
      <c r="D666" s="7"/>
      <c r="E666" s="7"/>
      <c r="F666" s="7"/>
    </row>
    <row r="667" spans="1:6" ht="12.75">
      <c r="A667" s="5"/>
      <c r="B667" s="6"/>
      <c r="C667" s="7"/>
      <c r="D667" s="7"/>
      <c r="E667" s="7"/>
      <c r="F667" s="7"/>
    </row>
    <row r="668" spans="1:6" ht="12.75">
      <c r="A668" s="5"/>
      <c r="B668" s="6"/>
      <c r="C668" s="7"/>
      <c r="D668" s="7"/>
      <c r="E668" s="7"/>
      <c r="F668" s="7"/>
    </row>
    <row r="669" spans="1:6" ht="12.75">
      <c r="A669" s="5"/>
      <c r="B669" s="6"/>
      <c r="C669" s="7"/>
      <c r="D669" s="7"/>
      <c r="E669" s="7"/>
      <c r="F669" s="7"/>
    </row>
    <row r="670" spans="1:6" ht="12.75">
      <c r="A670" s="5"/>
      <c r="B670" s="6"/>
      <c r="C670" s="7"/>
      <c r="D670" s="7"/>
      <c r="E670" s="7"/>
      <c r="F670" s="7"/>
    </row>
    <row r="671" spans="1:6" ht="12.75">
      <c r="A671" s="5"/>
      <c r="B671" s="6"/>
      <c r="C671" s="7"/>
      <c r="D671" s="7"/>
      <c r="E671" s="7"/>
      <c r="F671" s="7"/>
    </row>
    <row r="672" spans="1:6" ht="12.75">
      <c r="A672" s="5"/>
      <c r="B672" s="6"/>
      <c r="C672" s="7"/>
      <c r="D672" s="7"/>
      <c r="E672" s="7"/>
      <c r="F672" s="7"/>
    </row>
    <row r="673" spans="1:6" ht="12.75">
      <c r="A673" s="5"/>
      <c r="B673" s="6"/>
      <c r="C673" s="7"/>
      <c r="D673" s="7"/>
      <c r="E673" s="7"/>
      <c r="F673" s="7"/>
    </row>
    <row r="674" spans="1:6" ht="12.75">
      <c r="A674" s="5"/>
      <c r="B674" s="6"/>
      <c r="C674" s="7"/>
      <c r="D674" s="7"/>
      <c r="E674" s="7"/>
      <c r="F674" s="7"/>
    </row>
    <row r="675" spans="1:6" ht="12.75">
      <c r="A675" s="5"/>
      <c r="B675" s="6"/>
      <c r="C675" s="7"/>
      <c r="D675" s="7"/>
      <c r="E675" s="7"/>
      <c r="F675" s="7"/>
    </row>
    <row r="676" spans="1:6" ht="12.75">
      <c r="A676" s="5"/>
      <c r="B676" s="6"/>
      <c r="C676" s="7"/>
      <c r="D676" s="7"/>
      <c r="E676" s="7"/>
      <c r="F676" s="7"/>
    </row>
    <row r="677" spans="1:6" ht="12.75">
      <c r="A677" s="5"/>
      <c r="B677" s="6"/>
      <c r="C677" s="7"/>
      <c r="D677" s="7"/>
      <c r="E677" s="7"/>
      <c r="F677" s="7"/>
    </row>
    <row r="678" spans="1:6" ht="12.75">
      <c r="A678" s="5"/>
      <c r="B678" s="6"/>
      <c r="C678" s="7"/>
      <c r="D678" s="7"/>
      <c r="E678" s="7"/>
      <c r="F678" s="7"/>
    </row>
    <row r="679" spans="1:6" ht="12.75">
      <c r="A679" s="5"/>
      <c r="B679" s="6"/>
      <c r="C679" s="7"/>
      <c r="D679" s="7"/>
      <c r="E679" s="7"/>
      <c r="F679" s="7"/>
    </row>
    <row r="680" spans="1:6" ht="12.75">
      <c r="A680" s="5"/>
      <c r="B680" s="6"/>
      <c r="C680" s="7"/>
      <c r="D680" s="7"/>
      <c r="E680" s="7"/>
      <c r="F680" s="7"/>
    </row>
    <row r="681" spans="1:6" ht="12.75">
      <c r="A681" s="5"/>
      <c r="B681" s="6"/>
      <c r="C681" s="7"/>
      <c r="D681" s="7"/>
      <c r="E681" s="7"/>
      <c r="F681" s="7"/>
    </row>
    <row r="682" spans="1:6" ht="12.75">
      <c r="A682" s="5"/>
      <c r="B682" s="6"/>
      <c r="C682" s="7"/>
      <c r="D682" s="7"/>
      <c r="E682" s="7"/>
      <c r="F682" s="7"/>
    </row>
    <row r="683" spans="1:6" ht="12.75">
      <c r="A683" s="5"/>
      <c r="B683" s="6"/>
      <c r="C683" s="7"/>
      <c r="D683" s="7"/>
      <c r="E683" s="7"/>
      <c r="F683" s="7"/>
    </row>
    <row r="684" spans="1:6" ht="12.75">
      <c r="A684" s="5"/>
      <c r="B684" s="6"/>
      <c r="C684" s="7"/>
      <c r="D684" s="7"/>
      <c r="E684" s="7"/>
      <c r="F684" s="7"/>
    </row>
    <row r="685" spans="1:6" ht="12.75">
      <c r="A685" s="5"/>
      <c r="B685" s="6"/>
      <c r="C685" s="7"/>
      <c r="D685" s="7"/>
      <c r="E685" s="7"/>
      <c r="F685" s="7"/>
    </row>
    <row r="686" spans="1:6" ht="12.75">
      <c r="A686" s="5"/>
      <c r="B686" s="6"/>
      <c r="C686" s="7"/>
      <c r="D686" s="7"/>
      <c r="E686" s="7"/>
      <c r="F686" s="7"/>
    </row>
    <row r="687" spans="1:6" ht="12.75">
      <c r="A687" s="5"/>
      <c r="B687" s="6"/>
      <c r="C687" s="7"/>
      <c r="D687" s="7"/>
      <c r="E687" s="7"/>
      <c r="F687" s="7"/>
    </row>
    <row r="688" spans="1:6" ht="12.75">
      <c r="A688" s="5"/>
      <c r="B688" s="6"/>
      <c r="C688" s="7"/>
      <c r="D688" s="7"/>
      <c r="E688" s="7"/>
      <c r="F688" s="7"/>
    </row>
    <row r="689" spans="1:6" ht="12.75">
      <c r="A689" s="5"/>
      <c r="B689" s="6"/>
      <c r="C689" s="7"/>
      <c r="D689" s="7"/>
      <c r="E689" s="7"/>
      <c r="F689" s="7"/>
    </row>
    <row r="690" spans="1:6" ht="12.75">
      <c r="A690" s="5"/>
      <c r="B690" s="6"/>
      <c r="C690" s="7"/>
      <c r="D690" s="7"/>
      <c r="E690" s="7"/>
      <c r="F690" s="7"/>
    </row>
    <row r="691" spans="1:6" ht="12.75">
      <c r="A691" s="5"/>
      <c r="B691" s="6"/>
      <c r="C691" s="7"/>
      <c r="D691" s="7"/>
      <c r="E691" s="7"/>
      <c r="F691" s="7"/>
    </row>
    <row r="692" spans="1:6" ht="12.75">
      <c r="A692" s="5"/>
      <c r="B692" s="6"/>
      <c r="C692" s="7"/>
      <c r="D692" s="7"/>
      <c r="E692" s="7"/>
      <c r="F692" s="7"/>
    </row>
    <row r="693" spans="1:6" ht="12.75">
      <c r="A693" s="5"/>
      <c r="B693" s="6"/>
      <c r="C693" s="7"/>
      <c r="D693" s="7"/>
      <c r="E693" s="7"/>
      <c r="F693" s="7"/>
    </row>
    <row r="694" spans="1:6" ht="12.75">
      <c r="A694" s="5"/>
      <c r="B694" s="6"/>
      <c r="C694" s="7"/>
      <c r="D694" s="7"/>
      <c r="E694" s="7"/>
      <c r="F694" s="7"/>
    </row>
    <row r="695" spans="1:6" ht="12.75">
      <c r="A695" s="5"/>
      <c r="B695" s="6"/>
      <c r="C695" s="7"/>
      <c r="D695" s="7"/>
      <c r="E695" s="7"/>
      <c r="F695" s="7"/>
    </row>
    <row r="696" spans="1:6" ht="12.75">
      <c r="A696" s="5"/>
      <c r="B696" s="6"/>
      <c r="C696" s="7"/>
      <c r="D696" s="7"/>
      <c r="E696" s="7"/>
      <c r="F696" s="7"/>
    </row>
    <row r="697" spans="1:6" ht="12.75">
      <c r="A697" s="5"/>
      <c r="B697" s="6"/>
      <c r="C697" s="7"/>
      <c r="D697" s="7"/>
      <c r="E697" s="7"/>
      <c r="F697" s="7"/>
    </row>
    <row r="698" spans="1:6" ht="12.75">
      <c r="A698" s="5"/>
      <c r="B698" s="6"/>
      <c r="C698" s="7"/>
      <c r="D698" s="7"/>
      <c r="E698" s="7"/>
      <c r="F698" s="7"/>
    </row>
    <row r="699" spans="1:6" ht="12.75">
      <c r="A699" s="5"/>
      <c r="B699" s="6"/>
      <c r="C699" s="7"/>
      <c r="D699" s="7"/>
      <c r="E699" s="7"/>
      <c r="F699" s="7"/>
    </row>
    <row r="700" spans="1:6" ht="12.75">
      <c r="A700" s="5"/>
      <c r="B700" s="6"/>
      <c r="C700" s="7"/>
      <c r="D700" s="7"/>
      <c r="E700" s="7"/>
      <c r="F700" s="7"/>
    </row>
    <row r="701" spans="1:6" ht="12.75">
      <c r="A701" s="5"/>
      <c r="B701" s="6"/>
      <c r="C701" s="7"/>
      <c r="D701" s="7"/>
      <c r="E701" s="7"/>
      <c r="F701" s="7"/>
    </row>
    <row r="702" spans="1:6" ht="12.75">
      <c r="A702" s="5"/>
      <c r="B702" s="6"/>
      <c r="C702" s="7"/>
      <c r="D702" s="7"/>
      <c r="E702" s="7"/>
      <c r="F702" s="7"/>
    </row>
    <row r="703" spans="1:6" ht="12.75">
      <c r="A703" s="5"/>
      <c r="B703" s="6"/>
      <c r="C703" s="7"/>
      <c r="D703" s="7"/>
      <c r="E703" s="7"/>
      <c r="F703" s="7"/>
    </row>
    <row r="704" spans="1:6" ht="12.75">
      <c r="A704" s="5"/>
      <c r="B704" s="6"/>
      <c r="C704" s="7"/>
      <c r="D704" s="7"/>
      <c r="E704" s="7"/>
      <c r="F704" s="7"/>
    </row>
    <row r="705" spans="1:6" ht="12.75">
      <c r="A705" s="5"/>
      <c r="B705" s="6"/>
      <c r="C705" s="7"/>
      <c r="D705" s="7"/>
      <c r="E705" s="7"/>
      <c r="F705" s="7"/>
    </row>
    <row r="706" spans="1:6" ht="12.75">
      <c r="A706" s="5"/>
      <c r="B706" s="6"/>
      <c r="C706" s="7"/>
      <c r="D706" s="7"/>
      <c r="E706" s="7"/>
      <c r="F706" s="7"/>
    </row>
    <row r="707" spans="1:6" ht="12.75">
      <c r="A707" s="5"/>
      <c r="B707" s="6"/>
      <c r="C707" s="7"/>
      <c r="D707" s="7"/>
      <c r="E707" s="7"/>
      <c r="F707" s="7"/>
    </row>
    <row r="708" spans="1:6" ht="12.75">
      <c r="A708" s="5"/>
      <c r="B708" s="6"/>
      <c r="C708" s="7"/>
      <c r="D708" s="7"/>
      <c r="E708" s="7"/>
      <c r="F708" s="7"/>
    </row>
    <row r="709" spans="1:6" ht="12.75">
      <c r="A709" s="5"/>
      <c r="B709" s="6"/>
      <c r="C709" s="7"/>
      <c r="D709" s="7"/>
      <c r="E709" s="7"/>
      <c r="F709" s="7"/>
    </row>
    <row r="710" spans="1:6" ht="12.75">
      <c r="A710" s="5"/>
      <c r="B710" s="6"/>
      <c r="C710" s="7"/>
      <c r="D710" s="7"/>
      <c r="E710" s="7"/>
      <c r="F710" s="7"/>
    </row>
    <row r="711" spans="1:6" ht="12.75">
      <c r="A711" s="5"/>
      <c r="B711" s="6"/>
      <c r="C711" s="7"/>
      <c r="D711" s="7"/>
      <c r="E711" s="7"/>
      <c r="F711" s="7"/>
    </row>
    <row r="712" spans="1:6" ht="12.75">
      <c r="A712" s="5"/>
      <c r="B712" s="6"/>
      <c r="C712" s="7"/>
      <c r="D712" s="7"/>
      <c r="E712" s="7"/>
      <c r="F712" s="7"/>
    </row>
    <row r="713" spans="1:6" ht="12.75">
      <c r="A713" s="5"/>
      <c r="B713" s="6"/>
      <c r="C713" s="7"/>
      <c r="D713" s="7"/>
      <c r="E713" s="7"/>
      <c r="F713" s="7"/>
    </row>
    <row r="714" spans="1:6" ht="12.75">
      <c r="A714" s="5"/>
      <c r="B714" s="6"/>
      <c r="C714" s="7"/>
      <c r="D714" s="7"/>
      <c r="E714" s="7"/>
      <c r="F714" s="7"/>
    </row>
    <row r="715" spans="1:6" ht="12.75">
      <c r="A715" s="5"/>
      <c r="B715" s="6"/>
      <c r="C715" s="7"/>
      <c r="D715" s="7"/>
      <c r="E715" s="7"/>
      <c r="F715" s="7"/>
    </row>
    <row r="716" spans="1:6" ht="12.75">
      <c r="A716" s="5"/>
      <c r="B716" s="6"/>
      <c r="C716" s="7"/>
      <c r="D716" s="7"/>
      <c r="E716" s="7"/>
      <c r="F716" s="7"/>
    </row>
    <row r="717" spans="1:6" ht="12.75">
      <c r="A717" s="5"/>
      <c r="B717" s="6"/>
      <c r="C717" s="7"/>
      <c r="D717" s="7"/>
      <c r="E717" s="7"/>
      <c r="F717" s="7"/>
    </row>
    <row r="718" spans="1:6" ht="12.75">
      <c r="A718" s="5"/>
      <c r="B718" s="6"/>
      <c r="C718" s="7"/>
      <c r="D718" s="7"/>
      <c r="E718" s="7"/>
      <c r="F718" s="7"/>
    </row>
    <row r="719" spans="1:6" ht="12.75">
      <c r="A719" s="5"/>
      <c r="B719" s="6"/>
      <c r="C719" s="7"/>
      <c r="D719" s="7"/>
      <c r="E719" s="7"/>
      <c r="F719" s="7"/>
    </row>
    <row r="720" spans="1:6" ht="12.75">
      <c r="A720" s="5"/>
      <c r="B720" s="6"/>
      <c r="C720" s="7"/>
      <c r="D720" s="7"/>
      <c r="E720" s="7"/>
      <c r="F720" s="7"/>
    </row>
    <row r="721" spans="1:6" ht="12.75">
      <c r="A721" s="5"/>
      <c r="B721" s="6"/>
      <c r="C721" s="7"/>
      <c r="D721" s="7"/>
      <c r="E721" s="7"/>
      <c r="F721" s="7"/>
    </row>
    <row r="722" spans="1:6" ht="12.75">
      <c r="A722" s="5"/>
      <c r="B722" s="6"/>
      <c r="C722" s="7"/>
      <c r="D722" s="7"/>
      <c r="E722" s="7"/>
      <c r="F722" s="7"/>
    </row>
    <row r="723" spans="1:6" ht="12.75">
      <c r="A723" s="5"/>
      <c r="B723" s="6"/>
      <c r="C723" s="7"/>
      <c r="D723" s="7"/>
      <c r="E723" s="7"/>
      <c r="F723" s="7"/>
    </row>
    <row r="724" spans="1:6" ht="12.75">
      <c r="A724" s="5"/>
      <c r="B724" s="6"/>
      <c r="C724" s="7"/>
      <c r="D724" s="7"/>
      <c r="E724" s="7"/>
      <c r="F724" s="7"/>
    </row>
    <row r="725" spans="1:6" ht="12.75">
      <c r="A725" s="5"/>
      <c r="B725" s="6"/>
      <c r="C725" s="7"/>
      <c r="D725" s="7"/>
      <c r="E725" s="7"/>
      <c r="F725" s="7"/>
    </row>
    <row r="726" spans="1:6" ht="12.75">
      <c r="A726" s="5"/>
      <c r="B726" s="6"/>
      <c r="C726" s="7"/>
      <c r="D726" s="7"/>
      <c r="E726" s="7"/>
      <c r="F726" s="7"/>
    </row>
    <row r="727" spans="1:6" ht="12.75">
      <c r="A727" s="5"/>
      <c r="B727" s="6"/>
      <c r="C727" s="7"/>
      <c r="D727" s="7"/>
      <c r="E727" s="7"/>
      <c r="F727" s="7"/>
    </row>
    <row r="728" spans="1:6" ht="12.75">
      <c r="A728" s="5"/>
      <c r="B728" s="6"/>
      <c r="C728" s="7"/>
      <c r="D728" s="7"/>
      <c r="E728" s="7"/>
      <c r="F728" s="7"/>
    </row>
    <row r="729" spans="1:6" ht="12.75">
      <c r="A729" s="5"/>
      <c r="B729" s="6"/>
      <c r="C729" s="7"/>
      <c r="D729" s="7"/>
      <c r="E729" s="7"/>
      <c r="F729" s="7"/>
    </row>
    <row r="730" spans="1:6" ht="12.75">
      <c r="A730" s="5"/>
      <c r="B730" s="6"/>
      <c r="C730" s="7"/>
      <c r="D730" s="7"/>
      <c r="E730" s="7"/>
      <c r="F730" s="7"/>
    </row>
    <row r="731" spans="1:6" ht="12.75">
      <c r="A731" s="5"/>
      <c r="B731" s="6"/>
      <c r="C731" s="7"/>
      <c r="D731" s="7"/>
      <c r="E731" s="7"/>
      <c r="F731" s="7"/>
    </row>
    <row r="732" spans="1:6" ht="12.75">
      <c r="A732" s="5"/>
      <c r="B732" s="6"/>
      <c r="C732" s="7"/>
      <c r="D732" s="7"/>
      <c r="E732" s="7"/>
      <c r="F732" s="7"/>
    </row>
    <row r="733" spans="1:6" ht="12.75">
      <c r="A733" s="5"/>
      <c r="B733" s="6"/>
      <c r="C733" s="7"/>
      <c r="D733" s="7"/>
      <c r="E733" s="7"/>
      <c r="F733" s="7"/>
    </row>
    <row r="734" spans="1:6" ht="12.75">
      <c r="A734" s="5"/>
      <c r="B734" s="6"/>
      <c r="C734" s="7"/>
      <c r="D734" s="7"/>
      <c r="E734" s="7"/>
      <c r="F734" s="7"/>
    </row>
    <row r="735" spans="1:6" ht="12.75">
      <c r="A735" s="5"/>
      <c r="B735" s="6"/>
      <c r="C735" s="7"/>
      <c r="D735" s="7"/>
      <c r="E735" s="7"/>
      <c r="F735" s="7"/>
    </row>
    <row r="736" spans="1:6" ht="12.75">
      <c r="A736" s="5"/>
      <c r="B736" s="6"/>
      <c r="C736" s="7"/>
      <c r="D736" s="7"/>
      <c r="E736" s="7"/>
      <c r="F736" s="7"/>
    </row>
    <row r="737" spans="1:6" ht="12.75">
      <c r="A737" s="5"/>
      <c r="B737" s="6"/>
      <c r="C737" s="7"/>
      <c r="D737" s="7"/>
      <c r="E737" s="7"/>
      <c r="F737" s="7"/>
    </row>
    <row r="738" spans="1:6" ht="12.75">
      <c r="A738" s="5"/>
      <c r="B738" s="6"/>
      <c r="C738" s="7"/>
      <c r="D738" s="7"/>
      <c r="E738" s="7"/>
      <c r="F738" s="7"/>
    </row>
    <row r="739" spans="1:6" ht="12.75">
      <c r="A739" s="5"/>
      <c r="B739" s="6"/>
      <c r="C739" s="7"/>
      <c r="D739" s="7"/>
      <c r="E739" s="7"/>
      <c r="F739" s="7"/>
    </row>
    <row r="740" spans="1:6" ht="12.75">
      <c r="A740" s="5"/>
      <c r="B740" s="6"/>
      <c r="C740" s="7"/>
      <c r="D740" s="7"/>
      <c r="E740" s="7"/>
      <c r="F740" s="7"/>
    </row>
    <row r="741" spans="1:6" ht="12.75">
      <c r="A741" s="5"/>
      <c r="B741" s="6"/>
      <c r="C741" s="7"/>
      <c r="D741" s="7"/>
      <c r="E741" s="7"/>
      <c r="F741" s="7"/>
    </row>
    <row r="742" spans="1:6" ht="12.75">
      <c r="A742" s="5"/>
      <c r="B742" s="6"/>
      <c r="C742" s="7"/>
      <c r="D742" s="7"/>
      <c r="E742" s="7"/>
      <c r="F742" s="7"/>
    </row>
    <row r="743" spans="1:6" ht="12.75">
      <c r="A743" s="5"/>
      <c r="B743" s="6"/>
      <c r="C743" s="7"/>
      <c r="D743" s="7"/>
      <c r="E743" s="7"/>
      <c r="F743" s="7"/>
    </row>
    <row r="744" spans="1:6" ht="12.75">
      <c r="A744" s="5"/>
      <c r="B744" s="6"/>
      <c r="C744" s="7"/>
      <c r="D744" s="7"/>
      <c r="E744" s="7"/>
      <c r="F744" s="7"/>
    </row>
    <row r="745" spans="1:6" ht="12.75">
      <c r="A745" s="5"/>
      <c r="B745" s="6"/>
      <c r="C745" s="7"/>
      <c r="D745" s="7"/>
      <c r="E745" s="7"/>
      <c r="F745" s="7"/>
    </row>
    <row r="746" spans="1:6" ht="12.75">
      <c r="A746" s="5"/>
      <c r="B746" s="6"/>
      <c r="C746" s="7"/>
      <c r="D746" s="7"/>
      <c r="E746" s="7"/>
      <c r="F746" s="7"/>
    </row>
    <row r="747" spans="1:6" ht="12.75">
      <c r="A747" s="5"/>
      <c r="B747" s="6"/>
      <c r="C747" s="7"/>
      <c r="D747" s="7"/>
      <c r="E747" s="7"/>
      <c r="F747" s="7"/>
    </row>
    <row r="748" spans="1:6" ht="12.75">
      <c r="A748" s="5"/>
      <c r="B748" s="6"/>
      <c r="C748" s="7"/>
      <c r="D748" s="7"/>
      <c r="E748" s="7"/>
      <c r="F748" s="7"/>
    </row>
    <row r="749" spans="1:6" ht="12.75">
      <c r="A749" s="5"/>
      <c r="B749" s="6"/>
      <c r="C749" s="7"/>
      <c r="D749" s="7"/>
      <c r="E749" s="7"/>
      <c r="F749" s="7"/>
    </row>
    <row r="750" spans="1:6" ht="12.75">
      <c r="A750" s="5"/>
      <c r="B750" s="6"/>
      <c r="C750" s="7"/>
      <c r="D750" s="7"/>
      <c r="E750" s="7"/>
      <c r="F750" s="7"/>
    </row>
    <row r="751" spans="1:6" ht="12.75">
      <c r="A751" s="5"/>
      <c r="B751" s="6"/>
      <c r="C751" s="7"/>
      <c r="D751" s="7"/>
      <c r="E751" s="7"/>
      <c r="F751" s="7"/>
    </row>
  </sheetData>
  <sheetProtection/>
  <mergeCells count="14">
    <mergeCell ref="A139:H139"/>
    <mergeCell ref="A128:F128"/>
    <mergeCell ref="A71:H71"/>
    <mergeCell ref="A155:H155"/>
    <mergeCell ref="A1:F1"/>
    <mergeCell ref="A2:F2"/>
    <mergeCell ref="A3:A4"/>
    <mergeCell ref="C3:C4"/>
    <mergeCell ref="D3:F3"/>
    <mergeCell ref="A161:H161"/>
    <mergeCell ref="A10:H10"/>
    <mergeCell ref="A21:H21"/>
    <mergeCell ref="A43:H43"/>
    <mergeCell ref="A55:H55"/>
  </mergeCells>
  <printOptions gridLines="1"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  <rowBreaks count="3" manualBreakCount="3">
    <brk id="65" max="6" man="1"/>
    <brk id="101" max="6" man="1"/>
    <brk id="1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1"/>
  <sheetViews>
    <sheetView tabSelected="1" view="pageBreakPreview" zoomScale="85" zoomScaleSheetLayoutView="85" zoomScalePageLayoutView="0" workbookViewId="0" topLeftCell="A1">
      <pane ySplit="2640" topLeftCell="A1" activePane="bottomLeft" state="split"/>
      <selection pane="topLeft" activeCell="A59" sqref="A59"/>
      <selection pane="bottomLeft" activeCell="E9" sqref="E9"/>
    </sheetView>
  </sheetViews>
  <sheetFormatPr defaultColWidth="9.140625" defaultRowHeight="12.75"/>
  <cols>
    <col min="1" max="1" width="51.8515625" style="105" customWidth="1"/>
    <col min="2" max="2" width="13.57421875" style="106" customWidth="1"/>
    <col min="3" max="3" width="12.8515625" style="106" customWidth="1"/>
    <col min="4" max="4" width="12.57421875" style="106" customWidth="1"/>
    <col min="5" max="6" width="14.57421875" style="106" customWidth="1"/>
    <col min="7" max="7" width="13.57421875" style="106" customWidth="1"/>
    <col min="8" max="8" width="16.57421875" style="106" customWidth="1"/>
    <col min="9" max="9" width="12.57421875" style="106" hidden="1" customWidth="1"/>
    <col min="10" max="10" width="32.421875" style="106" customWidth="1"/>
    <col min="11" max="11" width="16.421875" style="93" customWidth="1"/>
    <col min="12" max="12" width="16.140625" style="93" customWidth="1"/>
    <col min="13" max="13" width="16.00390625" style="93" customWidth="1"/>
    <col min="14" max="14" width="13.7109375" style="93" customWidth="1"/>
    <col min="15" max="16" width="11.57421875" style="93" customWidth="1"/>
    <col min="17" max="17" width="12.7109375" style="93" customWidth="1"/>
    <col min="18" max="18" width="13.28125" style="93" customWidth="1"/>
    <col min="19" max="19" width="14.140625" style="93" customWidth="1"/>
    <col min="20" max="20" width="13.8515625" style="93" customWidth="1"/>
    <col min="21" max="21" width="13.28125" style="93" customWidth="1"/>
    <col min="22" max="22" width="13.57421875" style="93" customWidth="1"/>
    <col min="23" max="23" width="13.8515625" style="93" customWidth="1"/>
    <col min="24" max="24" width="14.8515625" style="93" customWidth="1"/>
    <col min="25" max="25" width="13.140625" style="93" customWidth="1"/>
    <col min="26" max="26" width="12.140625" style="93" customWidth="1"/>
    <col min="27" max="27" width="15.28125" style="93" customWidth="1"/>
    <col min="28" max="28" width="17.28125" style="93" customWidth="1"/>
    <col min="29" max="29" width="16.421875" style="93" customWidth="1"/>
    <col min="30" max="30" width="14.421875" style="93" customWidth="1"/>
    <col min="31" max="31" width="13.140625" style="93" customWidth="1"/>
    <col min="32" max="32" width="11.8515625" style="93" customWidth="1"/>
    <col min="33" max="33" width="13.57421875" style="93" customWidth="1"/>
    <col min="34" max="34" width="17.140625" style="93" customWidth="1"/>
    <col min="35" max="35" width="15.00390625" style="93" customWidth="1"/>
    <col min="36" max="16384" width="9.140625" style="93" customWidth="1"/>
  </cols>
  <sheetData>
    <row r="1" spans="1:10" ht="15.75">
      <c r="A1" s="115" t="s">
        <v>13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5.75" customHeight="1">
      <c r="A2" s="115" t="s">
        <v>14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1" ht="15.75" customHeight="1">
      <c r="A3" s="115" t="s">
        <v>108</v>
      </c>
      <c r="B3" s="115"/>
      <c r="C3" s="115"/>
      <c r="D3" s="115"/>
      <c r="E3" s="115"/>
      <c r="F3" s="115"/>
      <c r="G3" s="115"/>
      <c r="H3" s="115"/>
      <c r="I3" s="115"/>
      <c r="J3" s="115"/>
      <c r="K3" s="23"/>
    </row>
    <row r="4" spans="1:10" ht="15.75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78.75">
      <c r="A5" s="35" t="s">
        <v>1</v>
      </c>
      <c r="B5" s="35" t="s">
        <v>42</v>
      </c>
      <c r="C5" s="35" t="s">
        <v>15</v>
      </c>
      <c r="D5" s="35" t="s">
        <v>16</v>
      </c>
      <c r="E5" s="35" t="s">
        <v>17</v>
      </c>
      <c r="F5" s="35" t="s">
        <v>18</v>
      </c>
      <c r="G5" s="35" t="s">
        <v>109</v>
      </c>
      <c r="H5" s="35" t="s">
        <v>110</v>
      </c>
      <c r="I5" s="35" t="s">
        <v>2</v>
      </c>
      <c r="J5" s="35" t="s">
        <v>61</v>
      </c>
    </row>
    <row r="6" spans="1:10" ht="15.75">
      <c r="A6" s="22" t="s">
        <v>3</v>
      </c>
      <c r="B6" s="23">
        <f>B7+B8+B9+B10</f>
        <v>11153780.38</v>
      </c>
      <c r="C6" s="23">
        <f>C7+C8+C9+C10</f>
        <v>7863440.86</v>
      </c>
      <c r="D6" s="23">
        <f>C6/B6*100</f>
        <v>70.50023034432384</v>
      </c>
      <c r="E6" s="23">
        <f>E7+E8+E9+E10</f>
        <v>6200044.65</v>
      </c>
      <c r="F6" s="23">
        <f>E6/B6*100</f>
        <v>55.586935001135465</v>
      </c>
      <c r="G6" s="23">
        <v>6063103.4</v>
      </c>
      <c r="H6" s="23">
        <f>C6/G6*100</f>
        <v>129.69333262566494</v>
      </c>
      <c r="I6" s="51" t="e">
        <f>I45+I129+I23+#REF!+I150+#REF!+#REF!+I83+#REF!+I162+I88+#REF!+I67+I167+I62+#REF!+#REF!+#REF!+I156</f>
        <v>#REF!</v>
      </c>
      <c r="J6" s="23"/>
    </row>
    <row r="7" spans="1:11" ht="15.75">
      <c r="A7" s="24" t="s">
        <v>4</v>
      </c>
      <c r="B7" s="23">
        <f>B13+B24+B46+B63+B68+B73+B84+B89+B130+B141+B146+B151+B157+B163+B168+B18+B79+B135</f>
        <v>9414816.8</v>
      </c>
      <c r="C7" s="23">
        <f>C13+C24+C46+C63+C68+C73+C84+C89+C130+C141+C146+C151+C157+C163+C168+C18+C79+C135</f>
        <v>7648898.69</v>
      </c>
      <c r="D7" s="23">
        <f>C7/B7*100</f>
        <v>81.24320262928536</v>
      </c>
      <c r="E7" s="23">
        <f>E13+E24+E46+E63+E68+E73+E84+E89+E130+E141+E146+E151+E157+E163+E168+E18+E79+E135</f>
        <v>5976804.58</v>
      </c>
      <c r="F7" s="23">
        <f>E7/B7*100</f>
        <v>63.48296209013859</v>
      </c>
      <c r="G7" s="23">
        <v>5886293.7</v>
      </c>
      <c r="H7" s="23">
        <f>C7/G7*100</f>
        <v>129.9442243257417</v>
      </c>
      <c r="I7" s="51" t="e">
        <f>I46+I130+I24+#REF!+I151+#REF!+#REF!+I84+#REF!+I163+I89+#REF!+I68+I168+I63+#REF!+#REF!+#REF!+I157</f>
        <v>#REF!</v>
      </c>
      <c r="J7" s="23"/>
      <c r="K7" s="94"/>
    </row>
    <row r="8" spans="1:11" ht="15.75">
      <c r="A8" s="24" t="s">
        <v>5</v>
      </c>
      <c r="B8" s="23">
        <f>B14+B25+B47+B64+B69+B85+B90+B131+B142+B147+B152+B158+B164+B169+B74</f>
        <v>1144669.8</v>
      </c>
      <c r="C8" s="23">
        <f>C14+C25+C47+C64+C69+C85+C90+C131+C142+C147+C152+C158+C164+C169+C74</f>
        <v>182876.9</v>
      </c>
      <c r="D8" s="23">
        <f>C8/B8*100</f>
        <v>15.976388998818697</v>
      </c>
      <c r="E8" s="23">
        <f>E14+E25+E47+E64+E69+E85+E90+E131+E142+E147+E152+E158+E164+E169+E74</f>
        <v>200394.00000000003</v>
      </c>
      <c r="F8" s="23">
        <f>E8/B8*100</f>
        <v>17.506708048032717</v>
      </c>
      <c r="G8" s="23">
        <v>165306.8</v>
      </c>
      <c r="H8" s="23">
        <f>C8/G8*100</f>
        <v>110.62878236104021</v>
      </c>
      <c r="I8" s="51" t="e">
        <f>I47+I131+I25+#REF!+I152+#REF!+#REF!+I85+#REF!+I164+I90+#REF!+I69+I169+I64+#REF!+#REF!+#REF!+I158</f>
        <v>#REF!</v>
      </c>
      <c r="J8" s="23"/>
      <c r="K8" s="94">
        <f>C8+C9</f>
        <v>214542.16999999998</v>
      </c>
    </row>
    <row r="9" spans="1:11" ht="15.75">
      <c r="A9" s="24" t="s">
        <v>6</v>
      </c>
      <c r="B9" s="23">
        <f>B15+B26+B48+B65+B70+B86+B91+B143+B148+B153+B159+B170+B132</f>
        <v>80675.18</v>
      </c>
      <c r="C9" s="23">
        <f>C15+C26+C48+C65+C70+C86+C91+C143+C148+C153+C159+C170+C132</f>
        <v>31665.27</v>
      </c>
      <c r="D9" s="23">
        <f>C9/B9*100</f>
        <v>39.25032457318348</v>
      </c>
      <c r="E9" s="23">
        <f>E15+E26+E48+E65+E70+E86+E91+E143+E148+E153+E159+E170+E132</f>
        <v>22846.07</v>
      </c>
      <c r="F9" s="23">
        <f>E9/B9*100</f>
        <v>28.31858571620169</v>
      </c>
      <c r="G9" s="23">
        <v>11502.9</v>
      </c>
      <c r="H9" s="23">
        <f>C9/G9*100</f>
        <v>275.280755287797</v>
      </c>
      <c r="I9" s="51" t="e">
        <f>I48+I132+I26+#REF!+I153+#REF!+#REF!+I86+#REF!+I165+I91+#REF!+I70+I170+I65+#REF!+#REF!+#REF!+I159</f>
        <v>#REF!</v>
      </c>
      <c r="J9" s="23"/>
      <c r="K9" s="94"/>
    </row>
    <row r="10" spans="1:11" ht="15.75">
      <c r="A10" s="24" t="s">
        <v>7</v>
      </c>
      <c r="B10" s="23">
        <f>B27+B144+B160+B66+B71+B76+B138</f>
        <v>513618.6</v>
      </c>
      <c r="C10" s="23"/>
      <c r="D10" s="23"/>
      <c r="E10" s="23"/>
      <c r="F10" s="23"/>
      <c r="G10" s="23"/>
      <c r="H10" s="23"/>
      <c r="I10" s="51" t="e">
        <f>I49+I133+I27+#REF!+I154+#REF!+#REF!+I87+#REF!+I166+I92+#REF!+I71+I171+I66+#REF!+#REF!+#REF!+I160</f>
        <v>#REF!</v>
      </c>
      <c r="J10" s="23"/>
      <c r="K10" s="94"/>
    </row>
    <row r="11" spans="1:11" ht="15.75">
      <c r="A11" s="111" t="s">
        <v>26</v>
      </c>
      <c r="B11" s="111"/>
      <c r="C11" s="111"/>
      <c r="D11" s="111"/>
      <c r="E11" s="111"/>
      <c r="F11" s="111"/>
      <c r="G11" s="111"/>
      <c r="H11" s="111"/>
      <c r="I11" s="51"/>
      <c r="J11" s="23"/>
      <c r="K11" s="94"/>
    </row>
    <row r="12" spans="1:10" ht="94.5">
      <c r="A12" s="22" t="s">
        <v>25</v>
      </c>
      <c r="B12" s="23">
        <f>SUM(B13:B16)</f>
        <v>7400</v>
      </c>
      <c r="C12" s="23">
        <f>C13+C14+C15+C16</f>
        <v>5000</v>
      </c>
      <c r="D12" s="23">
        <f>C12/B12*100</f>
        <v>67.56756756756756</v>
      </c>
      <c r="E12" s="23">
        <f>E13+E14+E15+E16</f>
        <v>5000</v>
      </c>
      <c r="F12" s="23">
        <f>E12/B12*100</f>
        <v>67.56756756756756</v>
      </c>
      <c r="G12" s="23">
        <v>4200</v>
      </c>
      <c r="H12" s="23">
        <f>C12/G12*100</f>
        <v>119.04761904761905</v>
      </c>
      <c r="I12" s="85"/>
      <c r="J12" s="116" t="s">
        <v>62</v>
      </c>
    </row>
    <row r="13" spans="1:11" ht="15.75">
      <c r="A13" s="24" t="s">
        <v>4</v>
      </c>
      <c r="B13" s="25">
        <v>7400</v>
      </c>
      <c r="C13" s="25">
        <v>5000</v>
      </c>
      <c r="D13" s="25">
        <f>C13/B13*100</f>
        <v>67.56756756756756</v>
      </c>
      <c r="E13" s="25">
        <v>5000</v>
      </c>
      <c r="F13" s="25">
        <f>E13/B13*100</f>
        <v>67.56756756756756</v>
      </c>
      <c r="G13" s="25">
        <v>4200</v>
      </c>
      <c r="H13" s="25">
        <f>C13/G13*100</f>
        <v>119.04761904761905</v>
      </c>
      <c r="I13" s="85"/>
      <c r="J13" s="117"/>
      <c r="K13" s="94"/>
    </row>
    <row r="14" spans="1:12" ht="15.75">
      <c r="A14" s="24" t="s">
        <v>5</v>
      </c>
      <c r="B14" s="26"/>
      <c r="C14" s="26"/>
      <c r="D14" s="26"/>
      <c r="E14" s="26"/>
      <c r="F14" s="27"/>
      <c r="G14" s="26"/>
      <c r="H14" s="28"/>
      <c r="I14" s="85"/>
      <c r="J14" s="117"/>
      <c r="K14" s="94"/>
      <c r="L14" s="94"/>
    </row>
    <row r="15" spans="1:10" ht="15.75">
      <c r="A15" s="24" t="s">
        <v>6</v>
      </c>
      <c r="B15" s="26"/>
      <c r="C15" s="26"/>
      <c r="D15" s="26"/>
      <c r="E15" s="29"/>
      <c r="F15" s="25"/>
      <c r="G15" s="26"/>
      <c r="H15" s="28"/>
      <c r="I15" s="85"/>
      <c r="J15" s="117"/>
    </row>
    <row r="16" spans="1:10" ht="15.75">
      <c r="A16" s="24" t="s">
        <v>7</v>
      </c>
      <c r="B16" s="26"/>
      <c r="C16" s="26"/>
      <c r="D16" s="26"/>
      <c r="E16" s="26"/>
      <c r="F16" s="25"/>
      <c r="G16" s="25"/>
      <c r="H16" s="28" t="e">
        <f>C16/G16*100</f>
        <v>#DIV/0!</v>
      </c>
      <c r="I16" s="85"/>
      <c r="J16" s="118"/>
    </row>
    <row r="17" spans="1:10" ht="31.5">
      <c r="A17" s="22" t="s">
        <v>71</v>
      </c>
      <c r="B17" s="35">
        <f>B18+B19+B20+B21</f>
        <v>141970.4</v>
      </c>
      <c r="C17" s="35">
        <f>C18+C19+C20+C21</f>
        <v>141970.4</v>
      </c>
      <c r="D17" s="23">
        <f>C17/B17*100</f>
        <v>100</v>
      </c>
      <c r="E17" s="35">
        <f>E18+E19+E20+E21</f>
        <v>27242.8</v>
      </c>
      <c r="F17" s="23">
        <f>E17/B17*100</f>
        <v>19.189070397773055</v>
      </c>
      <c r="G17" s="35"/>
      <c r="H17" s="35"/>
      <c r="I17" s="85"/>
      <c r="J17" s="116" t="s">
        <v>72</v>
      </c>
    </row>
    <row r="18" spans="1:10" ht="15.75">
      <c r="A18" s="24" t="s">
        <v>4</v>
      </c>
      <c r="B18" s="26">
        <f>35279.5+64088.1+24823.4+17779.4</f>
        <v>141970.4</v>
      </c>
      <c r="C18" s="26">
        <v>141970.4</v>
      </c>
      <c r="D18" s="25">
        <f>C18/B18*100</f>
        <v>100</v>
      </c>
      <c r="E18" s="26">
        <f>26901.6+341.2</f>
        <v>27242.8</v>
      </c>
      <c r="F18" s="25">
        <f>E18/B18*100</f>
        <v>19.189070397773055</v>
      </c>
      <c r="G18" s="25"/>
      <c r="H18" s="28"/>
      <c r="I18" s="85"/>
      <c r="J18" s="117"/>
    </row>
    <row r="19" spans="1:10" ht="15.75">
      <c r="A19" s="24" t="s">
        <v>5</v>
      </c>
      <c r="B19" s="26"/>
      <c r="C19" s="26"/>
      <c r="D19" s="26"/>
      <c r="E19" s="26"/>
      <c r="F19" s="25"/>
      <c r="G19" s="25"/>
      <c r="H19" s="28"/>
      <c r="I19" s="85"/>
      <c r="J19" s="117"/>
    </row>
    <row r="20" spans="1:10" ht="15.75">
      <c r="A20" s="24" t="s">
        <v>6</v>
      </c>
      <c r="B20" s="26"/>
      <c r="C20" s="26"/>
      <c r="D20" s="26"/>
      <c r="E20" s="26"/>
      <c r="F20" s="25"/>
      <c r="G20" s="25"/>
      <c r="H20" s="28"/>
      <c r="I20" s="85"/>
      <c r="J20" s="117"/>
    </row>
    <row r="21" spans="1:10" ht="15.75">
      <c r="A21" s="24" t="s">
        <v>7</v>
      </c>
      <c r="B21" s="26"/>
      <c r="C21" s="26"/>
      <c r="D21" s="26"/>
      <c r="E21" s="26"/>
      <c r="F21" s="25"/>
      <c r="G21" s="25"/>
      <c r="H21" s="28"/>
      <c r="I21" s="85"/>
      <c r="J21" s="118"/>
    </row>
    <row r="22" spans="1:11" ht="15.75">
      <c r="A22" s="111" t="s">
        <v>27</v>
      </c>
      <c r="B22" s="111"/>
      <c r="C22" s="111"/>
      <c r="D22" s="111"/>
      <c r="E22" s="111"/>
      <c r="F22" s="111"/>
      <c r="G22" s="111"/>
      <c r="H22" s="111"/>
      <c r="I22" s="85"/>
      <c r="J22" s="25"/>
      <c r="K22" s="94">
        <f>B23</f>
        <v>354203.57</v>
      </c>
    </row>
    <row r="23" spans="1:12" ht="15.75" customHeight="1">
      <c r="A23" s="22" t="s">
        <v>80</v>
      </c>
      <c r="B23" s="23">
        <f>B24+B25+B26+B27+B28</f>
        <v>354203.57</v>
      </c>
      <c r="C23" s="23">
        <f>C24+C25+C26+C27+C28</f>
        <v>257906.39</v>
      </c>
      <c r="D23" s="23">
        <f>C23/B23*100</f>
        <v>72.81304081717754</v>
      </c>
      <c r="E23" s="23">
        <f>E24+E25+E26+E27+E28</f>
        <v>209206.39</v>
      </c>
      <c r="F23" s="23">
        <f>E23/B23*100</f>
        <v>59.06388521154658</v>
      </c>
      <c r="G23" s="23">
        <f>G24+G25+G26</f>
        <v>48846.6</v>
      </c>
      <c r="H23" s="23">
        <f>C23/G23*100</f>
        <v>527.9925112495037</v>
      </c>
      <c r="I23" s="51" t="e">
        <f>SUM(I24:I27)</f>
        <v>#REF!</v>
      </c>
      <c r="J23" s="116" t="s">
        <v>77</v>
      </c>
      <c r="L23" s="94"/>
    </row>
    <row r="24" spans="1:12" ht="15.75">
      <c r="A24" s="24" t="s">
        <v>4</v>
      </c>
      <c r="B24" s="25">
        <f>B30+B35+B40</f>
        <v>265403.57</v>
      </c>
      <c r="C24" s="25">
        <f aca="true" t="shared" si="0" ref="B24:C26">C30+C35+C40</f>
        <v>221406.39</v>
      </c>
      <c r="D24" s="25">
        <f>C24/B24*100</f>
        <v>83.42253647906847</v>
      </c>
      <c r="E24" s="25">
        <f>E30+E35+E40</f>
        <v>181506.39</v>
      </c>
      <c r="F24" s="25">
        <f>E24/B24*100</f>
        <v>68.38882762579269</v>
      </c>
      <c r="G24" s="25">
        <v>48846.6</v>
      </c>
      <c r="H24" s="25">
        <f>C24/G24*100</f>
        <v>453.2687843166157</v>
      </c>
      <c r="I24" s="53" t="e">
        <f>I30+I35+#REF!</f>
        <v>#REF!</v>
      </c>
      <c r="J24" s="117"/>
      <c r="L24" s="94"/>
    </row>
    <row r="25" spans="1:10" ht="15.75">
      <c r="A25" s="24" t="s">
        <v>5</v>
      </c>
      <c r="B25" s="25">
        <f t="shared" si="0"/>
        <v>23300</v>
      </c>
      <c r="C25" s="25">
        <f t="shared" si="0"/>
        <v>9000</v>
      </c>
      <c r="D25" s="25">
        <f>C25/B25*100</f>
        <v>38.62660944206009</v>
      </c>
      <c r="E25" s="25">
        <f>E31+E36+E41</f>
        <v>9000</v>
      </c>
      <c r="F25" s="25">
        <f>E25/B25*100</f>
        <v>38.62660944206009</v>
      </c>
      <c r="G25" s="25"/>
      <c r="H25" s="25"/>
      <c r="I25" s="53" t="e">
        <f>I31+I36+#REF!</f>
        <v>#REF!</v>
      </c>
      <c r="J25" s="117"/>
    </row>
    <row r="26" spans="1:10" ht="15.75">
      <c r="A26" s="24" t="s">
        <v>6</v>
      </c>
      <c r="B26" s="25">
        <f t="shared" si="0"/>
        <v>65500</v>
      </c>
      <c r="C26" s="25">
        <f t="shared" si="0"/>
        <v>27500</v>
      </c>
      <c r="D26" s="25">
        <f>C26/B26*100</f>
        <v>41.98473282442748</v>
      </c>
      <c r="E26" s="25">
        <f>E32+E37+E42</f>
        <v>18700</v>
      </c>
      <c r="F26" s="25">
        <f>E26/B26*100</f>
        <v>28.549618320610687</v>
      </c>
      <c r="G26" s="25"/>
      <c r="H26" s="25"/>
      <c r="I26" s="53" t="e">
        <f>I32+I37+#REF!</f>
        <v>#REF!</v>
      </c>
      <c r="J26" s="117"/>
    </row>
    <row r="27" spans="1:10" ht="15.75">
      <c r="A27" s="24" t="s">
        <v>7</v>
      </c>
      <c r="B27" s="25"/>
      <c r="C27" s="27"/>
      <c r="D27" s="27"/>
      <c r="E27" s="27"/>
      <c r="F27" s="27"/>
      <c r="G27" s="25"/>
      <c r="H27" s="28"/>
      <c r="I27" s="53"/>
      <c r="J27" s="117"/>
    </row>
    <row r="28" spans="1:10" ht="15.75">
      <c r="A28" s="24" t="s">
        <v>9</v>
      </c>
      <c r="B28" s="25"/>
      <c r="C28" s="27"/>
      <c r="D28" s="27"/>
      <c r="E28" s="27"/>
      <c r="F28" s="27"/>
      <c r="G28" s="25"/>
      <c r="H28" s="25"/>
      <c r="I28" s="53"/>
      <c r="J28" s="118"/>
    </row>
    <row r="29" spans="1:10" ht="63">
      <c r="A29" s="32" t="s">
        <v>81</v>
      </c>
      <c r="B29" s="42">
        <f>B30+B31+B32+B33</f>
        <v>203398.97</v>
      </c>
      <c r="C29" s="30">
        <f>C30+C31+C32+C33</f>
        <v>169484.29</v>
      </c>
      <c r="D29" s="23">
        <f>C29/B29*100</f>
        <v>83.32603159199873</v>
      </c>
      <c r="E29" s="42">
        <f>E30+E31+E32+E33</f>
        <v>169484.29</v>
      </c>
      <c r="F29" s="23">
        <f>E29/B29*100</f>
        <v>83.32603159199873</v>
      </c>
      <c r="G29" s="23">
        <f>G30+G31+G32+G33</f>
        <v>32645.5</v>
      </c>
      <c r="H29" s="23">
        <f>C29/G29*100</f>
        <v>519.1658574688702</v>
      </c>
      <c r="I29" s="51">
        <f>SUM(I30:I33)</f>
        <v>11353.6</v>
      </c>
      <c r="J29" s="23"/>
    </row>
    <row r="30" spans="1:10" ht="15.75">
      <c r="A30" s="24" t="s">
        <v>4</v>
      </c>
      <c r="B30" s="31">
        <v>203398.97</v>
      </c>
      <c r="C30" s="31">
        <v>169484.29</v>
      </c>
      <c r="D30" s="25">
        <f>C30/B30*100</f>
        <v>83.32603159199873</v>
      </c>
      <c r="E30" s="31">
        <v>169484.29</v>
      </c>
      <c r="F30" s="25">
        <f>E30/B30*100</f>
        <v>83.32603159199873</v>
      </c>
      <c r="G30" s="25">
        <v>32645.5</v>
      </c>
      <c r="H30" s="25">
        <f>C30/G30*100</f>
        <v>519.1658574688702</v>
      </c>
      <c r="I30" s="53">
        <v>11353.6</v>
      </c>
      <c r="J30" s="25"/>
    </row>
    <row r="31" spans="1:10" ht="15.75">
      <c r="A31" s="24" t="s">
        <v>5</v>
      </c>
      <c r="B31" s="25"/>
      <c r="C31" s="29"/>
      <c r="D31" s="29"/>
      <c r="E31" s="95"/>
      <c r="F31" s="27"/>
      <c r="G31" s="25"/>
      <c r="H31" s="28"/>
      <c r="I31" s="85"/>
      <c r="J31" s="26"/>
    </row>
    <row r="32" spans="1:10" ht="15.75">
      <c r="A32" s="24" t="s">
        <v>6</v>
      </c>
      <c r="B32" s="26"/>
      <c r="C32" s="29"/>
      <c r="D32" s="29"/>
      <c r="E32" s="95"/>
      <c r="F32" s="27"/>
      <c r="G32" s="25"/>
      <c r="H32" s="28"/>
      <c r="I32" s="85"/>
      <c r="J32" s="26"/>
    </row>
    <row r="33" spans="1:10" ht="15.75">
      <c r="A33" s="24" t="s">
        <v>7</v>
      </c>
      <c r="B33" s="26"/>
      <c r="C33" s="29"/>
      <c r="D33" s="29"/>
      <c r="E33" s="27"/>
      <c r="F33" s="27"/>
      <c r="G33" s="25"/>
      <c r="H33" s="28"/>
      <c r="I33" s="85"/>
      <c r="J33" s="26"/>
    </row>
    <row r="34" spans="1:10" ht="15.75">
      <c r="A34" s="32" t="s">
        <v>82</v>
      </c>
      <c r="B34" s="23">
        <f>B35+B36+B37+B38</f>
        <v>33822.1</v>
      </c>
      <c r="C34" s="23">
        <f>SUM(C35:C38)</f>
        <v>33822.1</v>
      </c>
      <c r="D34" s="23">
        <f>C34/B34*100</f>
        <v>100</v>
      </c>
      <c r="E34" s="23">
        <f>SUM(E35:E38)</f>
        <v>21022.1</v>
      </c>
      <c r="F34" s="23">
        <f>E34/B34*100</f>
        <v>62.15492237324116</v>
      </c>
      <c r="G34" s="23">
        <f>G35+G36+G37+G38</f>
        <v>16201.1</v>
      </c>
      <c r="H34" s="23">
        <f>C34/G34*100</f>
        <v>208.76421971347625</v>
      </c>
      <c r="I34" s="51">
        <f>SUM(I35:I38)</f>
        <v>1000</v>
      </c>
      <c r="J34" s="23"/>
    </row>
    <row r="35" spans="1:10" ht="15.75">
      <c r="A35" s="24" t="s">
        <v>4</v>
      </c>
      <c r="B35" s="31">
        <v>12022.1</v>
      </c>
      <c r="C35" s="31">
        <v>12022.1</v>
      </c>
      <c r="D35" s="25">
        <f>C35/B35*100</f>
        <v>100</v>
      </c>
      <c r="E35" s="31">
        <v>12022.1</v>
      </c>
      <c r="F35" s="25">
        <f>E35/B35*100</f>
        <v>100</v>
      </c>
      <c r="G35" s="26">
        <v>16201.1</v>
      </c>
      <c r="H35" s="25">
        <f>C35/G35*100</f>
        <v>74.20545518514176</v>
      </c>
      <c r="I35" s="53"/>
      <c r="J35" s="25"/>
    </row>
    <row r="36" spans="1:10" ht="15.75">
      <c r="A36" s="24" t="s">
        <v>5</v>
      </c>
      <c r="B36" s="25">
        <v>9000</v>
      </c>
      <c r="C36" s="31">
        <v>9000</v>
      </c>
      <c r="D36" s="25">
        <f>C36/B36*100</f>
        <v>100</v>
      </c>
      <c r="E36" s="31">
        <v>9000</v>
      </c>
      <c r="F36" s="25">
        <f>E36/B36*100</f>
        <v>100</v>
      </c>
      <c r="G36" s="25"/>
      <c r="H36" s="25"/>
      <c r="I36" s="53">
        <v>1000</v>
      </c>
      <c r="J36" s="25"/>
    </row>
    <row r="37" spans="1:10" ht="15.75">
      <c r="A37" s="24" t="s">
        <v>6</v>
      </c>
      <c r="B37" s="25">
        <v>12800</v>
      </c>
      <c r="C37" s="25">
        <v>12800</v>
      </c>
      <c r="D37" s="25">
        <f>C37/B37*100</f>
        <v>100</v>
      </c>
      <c r="E37" s="25"/>
      <c r="F37" s="25">
        <f>E37/B37*100</f>
        <v>0</v>
      </c>
      <c r="G37" s="26"/>
      <c r="H37" s="25"/>
      <c r="I37" s="85"/>
      <c r="J37" s="26"/>
    </row>
    <row r="38" spans="1:10" ht="15.75">
      <c r="A38" s="24" t="s">
        <v>7</v>
      </c>
      <c r="B38" s="25"/>
      <c r="C38" s="29"/>
      <c r="D38" s="27"/>
      <c r="E38" s="29"/>
      <c r="F38" s="27"/>
      <c r="G38" s="26"/>
      <c r="H38" s="28"/>
      <c r="I38" s="85"/>
      <c r="J38" s="26"/>
    </row>
    <row r="39" spans="1:10" ht="48.75" customHeight="1">
      <c r="A39" s="32" t="s">
        <v>83</v>
      </c>
      <c r="B39" s="23">
        <f>B40+B41+B42+B43</f>
        <v>116982.5</v>
      </c>
      <c r="C39" s="23">
        <f>C40+C41+C42+C43</f>
        <v>54600</v>
      </c>
      <c r="D39" s="23">
        <f>C39/B39*100</f>
        <v>46.67364776782852</v>
      </c>
      <c r="E39" s="23">
        <f>E40+E41+E42+E43</f>
        <v>18700</v>
      </c>
      <c r="F39" s="23">
        <f>E39/B39*100</f>
        <v>15.98529694612442</v>
      </c>
      <c r="G39" s="23"/>
      <c r="H39" s="23"/>
      <c r="I39" s="53"/>
      <c r="J39" s="119" t="s">
        <v>77</v>
      </c>
    </row>
    <row r="40" spans="1:10" ht="15.75">
      <c r="A40" s="24" t="s">
        <v>4</v>
      </c>
      <c r="B40" s="25">
        <v>49982.5</v>
      </c>
      <c r="C40" s="96">
        <v>39900</v>
      </c>
      <c r="D40" s="25">
        <f>C40/B40*100</f>
        <v>79.82793977892261</v>
      </c>
      <c r="E40" s="96"/>
      <c r="F40" s="96"/>
      <c r="G40" s="96"/>
      <c r="H40" s="97"/>
      <c r="I40" s="98"/>
      <c r="J40" s="120"/>
    </row>
    <row r="41" spans="1:10" ht="15.75">
      <c r="A41" s="24" t="s">
        <v>5</v>
      </c>
      <c r="B41" s="25">
        <v>14300</v>
      </c>
      <c r="C41" s="96"/>
      <c r="D41" s="96"/>
      <c r="E41" s="96"/>
      <c r="F41" s="96"/>
      <c r="G41" s="96"/>
      <c r="H41" s="97"/>
      <c r="I41" s="98"/>
      <c r="J41" s="120"/>
    </row>
    <row r="42" spans="1:10" ht="15.75">
      <c r="A42" s="24" t="s">
        <v>6</v>
      </c>
      <c r="B42" s="25">
        <v>52700</v>
      </c>
      <c r="C42" s="96">
        <v>14700</v>
      </c>
      <c r="D42" s="25">
        <f>C42/B42*100</f>
        <v>27.893738140417458</v>
      </c>
      <c r="E42" s="96">
        <v>18700</v>
      </c>
      <c r="F42" s="25">
        <f>E42/B42*100</f>
        <v>35.483870967741936</v>
      </c>
      <c r="G42" s="96"/>
      <c r="H42" s="97"/>
      <c r="I42" s="98"/>
      <c r="J42" s="120"/>
    </row>
    <row r="43" spans="1:10" ht="15.75">
      <c r="A43" s="24" t="s">
        <v>7</v>
      </c>
      <c r="B43" s="25"/>
      <c r="C43" s="27"/>
      <c r="D43" s="96"/>
      <c r="E43" s="96"/>
      <c r="F43" s="96"/>
      <c r="G43" s="96"/>
      <c r="H43" s="97"/>
      <c r="I43" s="98"/>
      <c r="J43" s="121"/>
    </row>
    <row r="44" spans="1:11" ht="20.25" customHeight="1">
      <c r="A44" s="111" t="s">
        <v>28</v>
      </c>
      <c r="B44" s="111"/>
      <c r="C44" s="111"/>
      <c r="D44" s="111"/>
      <c r="E44" s="111"/>
      <c r="F44" s="111"/>
      <c r="G44" s="111"/>
      <c r="H44" s="111"/>
      <c r="I44" s="53"/>
      <c r="J44" s="25"/>
      <c r="K44" s="99">
        <f>B45</f>
        <v>7479942.23</v>
      </c>
    </row>
    <row r="45" spans="1:10" ht="31.5">
      <c r="A45" s="22" t="s">
        <v>84</v>
      </c>
      <c r="B45" s="87">
        <f>SUM(B46:B49)</f>
        <v>7479942.23</v>
      </c>
      <c r="C45" s="87">
        <f>C46+C47+C48+C49</f>
        <v>6166681.100000001</v>
      </c>
      <c r="D45" s="23">
        <f>C45/B45*100</f>
        <v>82.44289742328665</v>
      </c>
      <c r="E45" s="23">
        <f>E46+E47+E48+E49</f>
        <v>5246584.150000001</v>
      </c>
      <c r="F45" s="23">
        <f>E45/B45*100</f>
        <v>70.14204105691336</v>
      </c>
      <c r="G45" s="23">
        <f>SUM(G46:G49)</f>
        <v>5400708.7</v>
      </c>
      <c r="H45" s="23">
        <f>C45/G45*100</f>
        <v>114.18281271122808</v>
      </c>
      <c r="I45" s="51" t="e">
        <f>SUM(I46:I49)</f>
        <v>#REF!</v>
      </c>
      <c r="J45" s="116" t="s">
        <v>64</v>
      </c>
    </row>
    <row r="46" spans="1:10" ht="15.75">
      <c r="A46" s="24" t="s">
        <v>4</v>
      </c>
      <c r="B46" s="40">
        <f>B52+B57</f>
        <v>6891231.83</v>
      </c>
      <c r="C46" s="40">
        <f>C52+C57</f>
        <v>6163654.7</v>
      </c>
      <c r="D46" s="23">
        <f>C46/B46*100</f>
        <v>89.44198732608885</v>
      </c>
      <c r="E46" s="42">
        <f>E52+E57</f>
        <v>5237036.950000001</v>
      </c>
      <c r="F46" s="23">
        <f>E46/B46*100</f>
        <v>75.99565765878465</v>
      </c>
      <c r="G46" s="23">
        <v>5400137.5</v>
      </c>
      <c r="H46" s="23">
        <f>C46/G46*100</f>
        <v>114.13884739045996</v>
      </c>
      <c r="I46" s="53" t="e">
        <f>I52+#REF!</f>
        <v>#REF!</v>
      </c>
      <c r="J46" s="117"/>
    </row>
    <row r="47" spans="1:10" ht="15.75">
      <c r="A47" s="24" t="s">
        <v>5</v>
      </c>
      <c r="B47" s="23">
        <f>B53+B57</f>
        <v>588689</v>
      </c>
      <c r="C47" s="23">
        <f>C53+C58</f>
        <v>3005</v>
      </c>
      <c r="D47" s="23">
        <f>C47/B47*100</f>
        <v>0.5104562850673275</v>
      </c>
      <c r="E47" s="23">
        <f>E53+E58</f>
        <v>9545</v>
      </c>
      <c r="F47" s="23">
        <f>E47/B47*100</f>
        <v>1.621399414631495</v>
      </c>
      <c r="G47" s="23"/>
      <c r="H47" s="23"/>
      <c r="I47" s="53" t="e">
        <f>I53+#REF!</f>
        <v>#REF!</v>
      </c>
      <c r="J47" s="117"/>
    </row>
    <row r="48" spans="1:10" ht="15.75">
      <c r="A48" s="24" t="s">
        <v>6</v>
      </c>
      <c r="B48" s="23">
        <f>B54+B58</f>
        <v>21.4</v>
      </c>
      <c r="C48" s="23">
        <f>C54+C59</f>
        <v>21.4</v>
      </c>
      <c r="D48" s="23">
        <f>C48/B48*100</f>
        <v>100</v>
      </c>
      <c r="E48" s="23">
        <f>E54+E59</f>
        <v>2.2</v>
      </c>
      <c r="F48" s="23">
        <f>E48/B48*100</f>
        <v>10.280373831775702</v>
      </c>
      <c r="G48" s="23">
        <v>571.2</v>
      </c>
      <c r="H48" s="23">
        <f>C48/G48*100</f>
        <v>3.746498599439775</v>
      </c>
      <c r="I48" s="53" t="e">
        <f>I54+#REF!</f>
        <v>#REF!</v>
      </c>
      <c r="J48" s="117"/>
    </row>
    <row r="49" spans="1:10" ht="15.75">
      <c r="A49" s="24" t="s">
        <v>7</v>
      </c>
      <c r="B49" s="23"/>
      <c r="C49" s="25"/>
      <c r="D49" s="23"/>
      <c r="E49" s="23"/>
      <c r="F49" s="23"/>
      <c r="G49" s="23"/>
      <c r="H49" s="28" t="e">
        <f>C49/G49*100</f>
        <v>#DIV/0!</v>
      </c>
      <c r="I49" s="51"/>
      <c r="J49" s="117"/>
    </row>
    <row r="50" spans="1:10" ht="15.75">
      <c r="A50" s="24" t="s">
        <v>9</v>
      </c>
      <c r="B50" s="23"/>
      <c r="C50" s="23"/>
      <c r="D50" s="23"/>
      <c r="E50" s="23"/>
      <c r="F50" s="23"/>
      <c r="G50" s="23"/>
      <c r="H50" s="23"/>
      <c r="I50" s="51"/>
      <c r="J50" s="117"/>
    </row>
    <row r="51" spans="1:12" ht="15.75" customHeight="1">
      <c r="A51" s="32" t="s">
        <v>85</v>
      </c>
      <c r="B51" s="87">
        <f>SUM(B52:B55)</f>
        <v>6322342.23</v>
      </c>
      <c r="C51" s="87">
        <f>C52+C53+C54+C55</f>
        <v>6166681.100000001</v>
      </c>
      <c r="D51" s="23">
        <f>C51/B51*100</f>
        <v>97.53791989839816</v>
      </c>
      <c r="E51" s="42">
        <f>E52+E53+E54+E55</f>
        <v>5246584.150000001</v>
      </c>
      <c r="F51" s="23">
        <f>E51/B51*100</f>
        <v>82.98481732141224</v>
      </c>
      <c r="G51" s="23">
        <f>SUM(G52:G55)</f>
        <v>5400708.7</v>
      </c>
      <c r="H51" s="23">
        <f>C51/G51*100</f>
        <v>114.18281271122808</v>
      </c>
      <c r="I51" s="86">
        <f>SUM(I52:I55)</f>
        <v>932257.968</v>
      </c>
      <c r="J51" s="117"/>
      <c r="L51" s="36"/>
    </row>
    <row r="52" spans="1:10" ht="15.75">
      <c r="A52" s="24" t="s">
        <v>4</v>
      </c>
      <c r="B52" s="33">
        <f>800000+382000+12907.7+4291086+27725+100000+55287.9+342378.1+191947.13+34600+49000+25500</f>
        <v>6312431.83</v>
      </c>
      <c r="C52" s="33">
        <f>800000+382000+4291086+12907.7+27725+100000+55287.9+246077.5+139470.6+34600+49000+25500</f>
        <v>6163654.7</v>
      </c>
      <c r="D52" s="25">
        <f>C52/B52*100</f>
        <v>97.64310912170279</v>
      </c>
      <c r="E52" s="36">
        <f>800000+367079.58+3598065.37+12907.7+55287.9+246077.5+139470.6+8915.2+8459.9+773.2</f>
        <v>5237036.950000001</v>
      </c>
      <c r="F52" s="25">
        <f>E52/B52*100</f>
        <v>82.96385752810579</v>
      </c>
      <c r="G52" s="25">
        <v>5400137.5</v>
      </c>
      <c r="H52" s="25">
        <f>C52/G52*100</f>
        <v>114.13884739045996</v>
      </c>
      <c r="I52" s="53">
        <f>35000+717300.968</f>
        <v>752300.968</v>
      </c>
      <c r="J52" s="117"/>
    </row>
    <row r="53" spans="1:10" ht="15.75">
      <c r="A53" s="24" t="s">
        <v>5</v>
      </c>
      <c r="B53" s="25">
        <v>9889</v>
      </c>
      <c r="C53" s="25">
        <v>3005</v>
      </c>
      <c r="D53" s="25">
        <f>C53/B53*100</f>
        <v>30.387299019112145</v>
      </c>
      <c r="E53" s="25">
        <v>9545</v>
      </c>
      <c r="F53" s="25">
        <f>E53/B53*100</f>
        <v>96.52138740014156</v>
      </c>
      <c r="G53" s="25"/>
      <c r="H53" s="25"/>
      <c r="I53" s="53">
        <v>173000</v>
      </c>
      <c r="J53" s="117"/>
    </row>
    <row r="54" spans="1:10" ht="15.75">
      <c r="A54" s="24" t="s">
        <v>6</v>
      </c>
      <c r="B54" s="25">
        <v>21.4</v>
      </c>
      <c r="C54" s="25">
        <v>21.4</v>
      </c>
      <c r="D54" s="25">
        <f>C54/B54*100</f>
        <v>100</v>
      </c>
      <c r="E54" s="25">
        <v>2.2</v>
      </c>
      <c r="F54" s="25">
        <f>E54/B54*100</f>
        <v>10.280373831775702</v>
      </c>
      <c r="G54" s="25">
        <v>571.2</v>
      </c>
      <c r="H54" s="25">
        <f>C54/G54*100</f>
        <v>3.746498599439775</v>
      </c>
      <c r="I54" s="53">
        <v>6957</v>
      </c>
      <c r="J54" s="117"/>
    </row>
    <row r="55" spans="1:10" ht="15.75">
      <c r="A55" s="24" t="s">
        <v>7</v>
      </c>
      <c r="B55" s="26"/>
      <c r="C55" s="26"/>
      <c r="D55" s="29"/>
      <c r="E55" s="27"/>
      <c r="F55" s="27"/>
      <c r="G55" s="27"/>
      <c r="H55" s="28" t="e">
        <f>C55/G55*100</f>
        <v>#DIV/0!</v>
      </c>
      <c r="I55" s="85"/>
      <c r="J55" s="118"/>
    </row>
    <row r="56" spans="1:10" ht="15.75">
      <c r="A56" s="32" t="s">
        <v>86</v>
      </c>
      <c r="B56" s="35">
        <f>B57+B58+B59+B60</f>
        <v>578800</v>
      </c>
      <c r="C56" s="26"/>
      <c r="D56" s="29"/>
      <c r="E56" s="27"/>
      <c r="F56" s="27"/>
      <c r="G56" s="27"/>
      <c r="H56" s="28"/>
      <c r="I56" s="85"/>
      <c r="J56" s="116" t="s">
        <v>63</v>
      </c>
    </row>
    <row r="57" spans="1:10" ht="15.75">
      <c r="A57" s="24" t="s">
        <v>4</v>
      </c>
      <c r="B57" s="26">
        <v>578800</v>
      </c>
      <c r="C57" s="26"/>
      <c r="D57" s="29"/>
      <c r="E57" s="27"/>
      <c r="F57" s="27"/>
      <c r="G57" s="27"/>
      <c r="H57" s="28"/>
      <c r="I57" s="85"/>
      <c r="J57" s="117"/>
    </row>
    <row r="58" spans="1:10" ht="15.75">
      <c r="A58" s="24" t="s">
        <v>5</v>
      </c>
      <c r="B58" s="26"/>
      <c r="C58" s="26"/>
      <c r="D58" s="29"/>
      <c r="E58" s="27"/>
      <c r="F58" s="27"/>
      <c r="G58" s="27"/>
      <c r="H58" s="28"/>
      <c r="I58" s="85"/>
      <c r="J58" s="117"/>
    </row>
    <row r="59" spans="1:10" ht="15.75">
      <c r="A59" s="24" t="s">
        <v>6</v>
      </c>
      <c r="B59" s="26"/>
      <c r="C59" s="26"/>
      <c r="D59" s="29"/>
      <c r="E59" s="27"/>
      <c r="F59" s="27"/>
      <c r="G59" s="27"/>
      <c r="H59" s="28"/>
      <c r="I59" s="85"/>
      <c r="J59" s="117"/>
    </row>
    <row r="60" spans="1:10" ht="15.75">
      <c r="A60" s="24" t="s">
        <v>7</v>
      </c>
      <c r="B60" s="26"/>
      <c r="C60" s="26"/>
      <c r="D60" s="29"/>
      <c r="E60" s="27"/>
      <c r="F60" s="27"/>
      <c r="G60" s="27"/>
      <c r="H60" s="28"/>
      <c r="I60" s="85"/>
      <c r="J60" s="118"/>
    </row>
    <row r="61" spans="1:11" ht="18.75" customHeight="1">
      <c r="A61" s="111" t="s">
        <v>29</v>
      </c>
      <c r="B61" s="111"/>
      <c r="C61" s="111"/>
      <c r="D61" s="111"/>
      <c r="E61" s="111"/>
      <c r="F61" s="111"/>
      <c r="G61" s="111"/>
      <c r="H61" s="111"/>
      <c r="I61" s="85"/>
      <c r="J61" s="25"/>
      <c r="K61" s="94">
        <f>B62+B67+B72</f>
        <v>529343.1</v>
      </c>
    </row>
    <row r="62" spans="1:10" ht="15.75">
      <c r="A62" s="22" t="s">
        <v>87</v>
      </c>
      <c r="B62" s="23">
        <f>B63+B64+B65</f>
        <v>10097.400000000001</v>
      </c>
      <c r="C62" s="23">
        <f>C63+C64+C66</f>
        <v>7254.6</v>
      </c>
      <c r="D62" s="23">
        <f>C62/B62*100</f>
        <v>71.84621783825538</v>
      </c>
      <c r="E62" s="23">
        <f>E63+E64+E65+E66</f>
        <v>7704.6</v>
      </c>
      <c r="F62" s="23">
        <f>E62/B62*100</f>
        <v>76.30281062451719</v>
      </c>
      <c r="G62" s="23">
        <f>SUM(G63:G66)</f>
        <v>7498</v>
      </c>
      <c r="H62" s="23">
        <f>C62/G62*100</f>
        <v>96.75380101360363</v>
      </c>
      <c r="I62" s="51">
        <f>SUM(I63:I66)</f>
        <v>42173</v>
      </c>
      <c r="J62" s="116" t="s">
        <v>69</v>
      </c>
    </row>
    <row r="63" spans="1:10" ht="15.75">
      <c r="A63" s="24" t="s">
        <v>4</v>
      </c>
      <c r="B63" s="25">
        <f>5900</f>
        <v>5900</v>
      </c>
      <c r="C63" s="31">
        <v>1100</v>
      </c>
      <c r="D63" s="25">
        <f>C63/B63*100</f>
        <v>18.64406779661017</v>
      </c>
      <c r="E63" s="25">
        <v>1550</v>
      </c>
      <c r="F63" s="25">
        <f>E63/B63*100</f>
        <v>26.27118644067797</v>
      </c>
      <c r="G63" s="25">
        <v>5359.5</v>
      </c>
      <c r="H63" s="25">
        <f>C63/G63*100</f>
        <v>20.52430264017166</v>
      </c>
      <c r="I63" s="100">
        <v>32173</v>
      </c>
      <c r="J63" s="117"/>
    </row>
    <row r="64" spans="1:10" ht="15.75">
      <c r="A64" s="24" t="s">
        <v>5</v>
      </c>
      <c r="B64" s="25">
        <v>1083.6</v>
      </c>
      <c r="C64" s="31">
        <v>6154.6</v>
      </c>
      <c r="D64" s="25">
        <f>C64/B64*100</f>
        <v>567.9771133259507</v>
      </c>
      <c r="E64" s="25">
        <v>6154.6</v>
      </c>
      <c r="F64" s="25">
        <f>E64/B64*100</f>
        <v>567.9771133259507</v>
      </c>
      <c r="G64" s="25">
        <v>2138.5</v>
      </c>
      <c r="H64" s="25">
        <f>C64/G64*100</f>
        <v>287.7998597147533</v>
      </c>
      <c r="I64" s="53">
        <v>10000</v>
      </c>
      <c r="J64" s="117"/>
    </row>
    <row r="65" spans="1:10" ht="15.75">
      <c r="A65" s="24" t="s">
        <v>6</v>
      </c>
      <c r="B65" s="26">
        <v>3113.8</v>
      </c>
      <c r="C65" s="26"/>
      <c r="D65" s="25"/>
      <c r="E65" s="25"/>
      <c r="F65" s="27"/>
      <c r="G65" s="26"/>
      <c r="H65" s="28"/>
      <c r="I65" s="85"/>
      <c r="J65" s="117"/>
    </row>
    <row r="66" spans="1:10" ht="15.75">
      <c r="A66" s="24" t="s">
        <v>7</v>
      </c>
      <c r="B66" s="25"/>
      <c r="C66" s="25"/>
      <c r="D66" s="25"/>
      <c r="E66" s="25"/>
      <c r="F66" s="25"/>
      <c r="G66" s="26"/>
      <c r="H66" s="25"/>
      <c r="I66" s="85"/>
      <c r="J66" s="118"/>
    </row>
    <row r="67" spans="1:10" ht="78.75">
      <c r="A67" s="22" t="s">
        <v>88</v>
      </c>
      <c r="B67" s="23">
        <f>B68+B69+B71</f>
        <v>412278</v>
      </c>
      <c r="C67" s="23">
        <f>C68+C69+C70+C71</f>
        <v>28017.5</v>
      </c>
      <c r="D67" s="23">
        <f>C67/B67*100</f>
        <v>6.795778576591522</v>
      </c>
      <c r="E67" s="23">
        <f>E68+E69+E70+E71</f>
        <v>22072.719999999998</v>
      </c>
      <c r="F67" s="23">
        <f>E67/B67*100</f>
        <v>5.353843765614464</v>
      </c>
      <c r="G67" s="23">
        <f>G68+G69</f>
        <v>93242</v>
      </c>
      <c r="H67" s="23">
        <f>C67/G67*100</f>
        <v>30.048154265245273</v>
      </c>
      <c r="I67" s="51">
        <f>SUM(I68:I71)</f>
        <v>66200</v>
      </c>
      <c r="J67" s="116" t="s">
        <v>67</v>
      </c>
    </row>
    <row r="68" spans="1:10" ht="15.75">
      <c r="A68" s="24" t="s">
        <v>4</v>
      </c>
      <c r="B68" s="25">
        <f>22000+5178</f>
        <v>27178</v>
      </c>
      <c r="C68" s="25">
        <f>22000+2891.2</f>
        <v>24891.2</v>
      </c>
      <c r="D68" s="25">
        <f>C68/B68*100</f>
        <v>91.58584148943999</v>
      </c>
      <c r="E68" s="25">
        <f>16055.22+2891.2</f>
        <v>18946.42</v>
      </c>
      <c r="F68" s="25">
        <f>E68/B68*100</f>
        <v>69.71234086393406</v>
      </c>
      <c r="G68" s="25">
        <v>86900</v>
      </c>
      <c r="H68" s="25">
        <f>C68/G68*100</f>
        <v>28.64349827387802</v>
      </c>
      <c r="I68" s="53">
        <v>16600</v>
      </c>
      <c r="J68" s="123"/>
    </row>
    <row r="69" spans="1:10" ht="15.75">
      <c r="A69" s="24" t="s">
        <v>5</v>
      </c>
      <c r="B69" s="25">
        <v>12000</v>
      </c>
      <c r="C69" s="26">
        <v>3126.3</v>
      </c>
      <c r="D69" s="25">
        <f>C69/B69*100</f>
        <v>26.052500000000002</v>
      </c>
      <c r="E69" s="25">
        <v>3126.3</v>
      </c>
      <c r="F69" s="25">
        <f>E69/B69*100</f>
        <v>26.052500000000002</v>
      </c>
      <c r="G69" s="25">
        <v>6342</v>
      </c>
      <c r="H69" s="25">
        <f>C69/G69*100</f>
        <v>49.29517502365185</v>
      </c>
      <c r="I69" s="53">
        <v>49600</v>
      </c>
      <c r="J69" s="123"/>
    </row>
    <row r="70" spans="1:10" ht="15.75">
      <c r="A70" s="24" t="s">
        <v>6</v>
      </c>
      <c r="B70" s="26"/>
      <c r="C70" s="26"/>
      <c r="D70" s="25"/>
      <c r="E70" s="25"/>
      <c r="F70" s="25"/>
      <c r="G70" s="26"/>
      <c r="H70" s="23"/>
      <c r="I70" s="53"/>
      <c r="J70" s="123"/>
    </row>
    <row r="71" spans="1:10" ht="15.75">
      <c r="A71" s="24" t="s">
        <v>7</v>
      </c>
      <c r="B71" s="25">
        <v>373100</v>
      </c>
      <c r="C71" s="26"/>
      <c r="D71" s="26"/>
      <c r="E71" s="34"/>
      <c r="F71" s="25"/>
      <c r="G71" s="25"/>
      <c r="H71" s="23"/>
      <c r="I71" s="53"/>
      <c r="J71" s="124"/>
    </row>
    <row r="72" spans="1:10" ht="63">
      <c r="A72" s="22" t="s">
        <v>89</v>
      </c>
      <c r="B72" s="23">
        <f>B73+B74+B76</f>
        <v>106967.7</v>
      </c>
      <c r="C72" s="35">
        <f>C73+C74+C75+C76</f>
        <v>803.3000000000001</v>
      </c>
      <c r="D72" s="23">
        <f>C72/B72*100</f>
        <v>0.7509743595496585</v>
      </c>
      <c r="E72" s="23">
        <f>E73+E74+E75+E76</f>
        <v>803.3000000000001</v>
      </c>
      <c r="F72" s="23">
        <f>E72/B72*100</f>
        <v>0.7509743595496585</v>
      </c>
      <c r="G72" s="35">
        <f>G73+G74</f>
        <v>157</v>
      </c>
      <c r="H72" s="23">
        <f>C72/G72*100</f>
        <v>511.6560509554141</v>
      </c>
      <c r="I72" s="53"/>
      <c r="J72" s="116" t="s">
        <v>69</v>
      </c>
    </row>
    <row r="73" spans="1:10" ht="15.75">
      <c r="A73" s="24" t="s">
        <v>4</v>
      </c>
      <c r="B73" s="25">
        <v>97.7</v>
      </c>
      <c r="C73" s="26">
        <v>97.7</v>
      </c>
      <c r="D73" s="25">
        <f>C73/B73*100</f>
        <v>100</v>
      </c>
      <c r="E73" s="25">
        <v>97.7</v>
      </c>
      <c r="F73" s="25">
        <f>E73/B73*100</f>
        <v>100</v>
      </c>
      <c r="G73" s="26">
        <v>93</v>
      </c>
      <c r="H73" s="25">
        <f>C73/G73*100</f>
        <v>105.05376344086021</v>
      </c>
      <c r="I73" s="53"/>
      <c r="J73" s="117"/>
    </row>
    <row r="74" spans="1:10" ht="15.75">
      <c r="A74" s="24" t="s">
        <v>5</v>
      </c>
      <c r="B74" s="25">
        <v>1570</v>
      </c>
      <c r="C74" s="26">
        <v>705.6</v>
      </c>
      <c r="D74" s="25">
        <f>C74/B74*100</f>
        <v>44.94267515923567</v>
      </c>
      <c r="E74" s="25">
        <v>705.6</v>
      </c>
      <c r="F74" s="25">
        <f>E74/B74*100</f>
        <v>44.94267515923567</v>
      </c>
      <c r="G74" s="26">
        <v>64</v>
      </c>
      <c r="H74" s="25">
        <f>C74/G74*100</f>
        <v>1102.5</v>
      </c>
      <c r="I74" s="53"/>
      <c r="J74" s="117"/>
    </row>
    <row r="75" spans="1:10" ht="15.75">
      <c r="A75" s="24" t="s">
        <v>6</v>
      </c>
      <c r="B75" s="25"/>
      <c r="C75" s="26"/>
      <c r="D75" s="26"/>
      <c r="E75" s="34"/>
      <c r="F75" s="25"/>
      <c r="G75" s="25"/>
      <c r="H75" s="23"/>
      <c r="I75" s="53"/>
      <c r="J75" s="117"/>
    </row>
    <row r="76" spans="1:10" ht="15.75">
      <c r="A76" s="24" t="s">
        <v>7</v>
      </c>
      <c r="B76" s="25">
        <v>105300</v>
      </c>
      <c r="C76" s="26"/>
      <c r="D76" s="26"/>
      <c r="E76" s="34"/>
      <c r="F76" s="25"/>
      <c r="G76" s="25"/>
      <c r="H76" s="23"/>
      <c r="I76" s="53"/>
      <c r="J76" s="118"/>
    </row>
    <row r="77" spans="1:12" ht="17.25" customHeight="1">
      <c r="A77" s="111" t="s">
        <v>30</v>
      </c>
      <c r="B77" s="111"/>
      <c r="C77" s="111"/>
      <c r="D77" s="111"/>
      <c r="E77" s="111"/>
      <c r="F77" s="111"/>
      <c r="G77" s="111"/>
      <c r="H77" s="111"/>
      <c r="I77" s="53"/>
      <c r="J77" s="25"/>
      <c r="K77" s="94">
        <f>B78+B83+B88+B129+B134</f>
        <v>1272790.78</v>
      </c>
      <c r="L77" s="93">
        <f>K77/B6*100</f>
        <v>11.411294974771593</v>
      </c>
    </row>
    <row r="78" spans="1:10" ht="31.5">
      <c r="A78" s="22" t="s">
        <v>90</v>
      </c>
      <c r="B78" s="35">
        <f>B79+B80+B81+B82</f>
        <v>144527.2</v>
      </c>
      <c r="C78" s="35">
        <f>C79+C80+C81+C82</f>
        <v>143688.80000000002</v>
      </c>
      <c r="D78" s="23">
        <f>C78/B78*100</f>
        <v>99.41990158253948</v>
      </c>
      <c r="E78" s="35">
        <f>E79+E80+E81+E82</f>
        <v>103088.3</v>
      </c>
      <c r="F78" s="23">
        <f>E78/D78*100</f>
        <v>103689.80290572403</v>
      </c>
      <c r="G78" s="92"/>
      <c r="H78" s="92"/>
      <c r="I78" s="53"/>
      <c r="J78" s="116" t="s">
        <v>66</v>
      </c>
    </row>
    <row r="79" spans="1:10" ht="17.25" customHeight="1">
      <c r="A79" s="24" t="s">
        <v>4</v>
      </c>
      <c r="B79" s="26">
        <f>11000+11000+120000+2527.2</f>
        <v>144527.2</v>
      </c>
      <c r="C79" s="26">
        <f>11000+11000+119161.6+2527.2</f>
        <v>143688.80000000002</v>
      </c>
      <c r="D79" s="25">
        <f>C79/B79*100</f>
        <v>99.41990158253948</v>
      </c>
      <c r="E79" s="26">
        <f>4923.9+4923.9+90852.5+2388</f>
        <v>103088.3</v>
      </c>
      <c r="F79" s="25">
        <f>E79/D79*100</f>
        <v>103689.80290572403</v>
      </c>
      <c r="G79" s="26"/>
      <c r="H79" s="92"/>
      <c r="I79" s="53"/>
      <c r="J79" s="117"/>
    </row>
    <row r="80" spans="1:10" ht="17.25" customHeight="1">
      <c r="A80" s="24" t="s">
        <v>5</v>
      </c>
      <c r="B80" s="26"/>
      <c r="C80" s="26"/>
      <c r="D80" s="26"/>
      <c r="E80" s="26"/>
      <c r="F80" s="26"/>
      <c r="G80" s="26"/>
      <c r="H80" s="92"/>
      <c r="I80" s="53"/>
      <c r="J80" s="117"/>
    </row>
    <row r="81" spans="1:10" ht="17.25" customHeight="1">
      <c r="A81" s="24" t="s">
        <v>6</v>
      </c>
      <c r="B81" s="26"/>
      <c r="C81" s="92"/>
      <c r="D81" s="92"/>
      <c r="E81" s="92"/>
      <c r="F81" s="92"/>
      <c r="G81" s="92"/>
      <c r="H81" s="92"/>
      <c r="I81" s="53"/>
      <c r="J81" s="117"/>
    </row>
    <row r="82" spans="1:10" ht="17.25" customHeight="1">
      <c r="A82" s="24" t="s">
        <v>7</v>
      </c>
      <c r="B82" s="26"/>
      <c r="C82" s="92"/>
      <c r="D82" s="92"/>
      <c r="E82" s="92"/>
      <c r="F82" s="92"/>
      <c r="G82" s="92"/>
      <c r="H82" s="92"/>
      <c r="I82" s="53"/>
      <c r="J82" s="118"/>
    </row>
    <row r="83" spans="1:10" ht="31.5" customHeight="1">
      <c r="A83" s="22" t="s">
        <v>91</v>
      </c>
      <c r="B83" s="23">
        <f>SUM(B84:B87)</f>
        <v>28015</v>
      </c>
      <c r="C83" s="23">
        <f>C84+C85+C86+C87</f>
        <v>20831.7</v>
      </c>
      <c r="D83" s="23">
        <f>C83/B83*100</f>
        <v>74.35909334285205</v>
      </c>
      <c r="E83" s="23">
        <f>E84+E85+E86+E87</f>
        <v>831.7</v>
      </c>
      <c r="F83" s="23">
        <f>E83/B83*100</f>
        <v>2.9687667321077993</v>
      </c>
      <c r="G83" s="23">
        <f>SUM(G84:G87)</f>
        <v>6655.8</v>
      </c>
      <c r="H83" s="23">
        <f>C83/G83*100</f>
        <v>312.98566663661774</v>
      </c>
      <c r="I83" s="51">
        <f>SUM(I84:I87)</f>
        <v>21864</v>
      </c>
      <c r="J83" s="116" t="s">
        <v>70</v>
      </c>
    </row>
    <row r="84" spans="1:10" ht="15.75">
      <c r="A84" s="24" t="s">
        <v>4</v>
      </c>
      <c r="B84" s="25">
        <v>20000</v>
      </c>
      <c r="C84" s="25">
        <v>20000</v>
      </c>
      <c r="D84" s="25">
        <f>C84/B84*100</f>
        <v>100</v>
      </c>
      <c r="E84" s="25"/>
      <c r="F84" s="25"/>
      <c r="G84" s="25"/>
      <c r="H84" s="28"/>
      <c r="I84" s="53">
        <v>21000</v>
      </c>
      <c r="J84" s="117"/>
    </row>
    <row r="85" spans="1:10" ht="15.75">
      <c r="A85" s="24" t="s">
        <v>5</v>
      </c>
      <c r="B85" s="125">
        <v>6480</v>
      </c>
      <c r="C85" s="31"/>
      <c r="D85" s="25"/>
      <c r="E85" s="31"/>
      <c r="F85" s="25"/>
      <c r="G85" s="25">
        <v>5650.2</v>
      </c>
      <c r="H85" s="28"/>
      <c r="I85" s="53">
        <v>600</v>
      </c>
      <c r="J85" s="117"/>
    </row>
    <row r="86" spans="1:10" ht="15.75">
      <c r="A86" s="24" t="s">
        <v>6</v>
      </c>
      <c r="B86" s="25">
        <f>1535</f>
        <v>1535</v>
      </c>
      <c r="C86" s="25">
        <f>831.7</f>
        <v>831.7</v>
      </c>
      <c r="D86" s="25">
        <f>C86/B86*100</f>
        <v>54.18241042345278</v>
      </c>
      <c r="E86" s="25">
        <f>831.7</f>
        <v>831.7</v>
      </c>
      <c r="F86" s="25">
        <f>E86/B86*100</f>
        <v>54.18241042345278</v>
      </c>
      <c r="G86" s="25">
        <v>1005.6</v>
      </c>
      <c r="H86" s="25">
        <f>C86/G86*100</f>
        <v>82.7068416865553</v>
      </c>
      <c r="I86" s="53">
        <v>264</v>
      </c>
      <c r="J86" s="117"/>
    </row>
    <row r="87" spans="1:10" ht="15.75">
      <c r="A87" s="24" t="s">
        <v>7</v>
      </c>
      <c r="B87" s="25"/>
      <c r="C87" s="25"/>
      <c r="D87" s="26"/>
      <c r="E87" s="25"/>
      <c r="F87" s="27"/>
      <c r="G87" s="25"/>
      <c r="H87" s="28"/>
      <c r="I87" s="85"/>
      <c r="J87" s="117"/>
    </row>
    <row r="88" spans="1:10" ht="31.5">
      <c r="A88" s="22" t="s">
        <v>92</v>
      </c>
      <c r="B88" s="23">
        <f>B89+B90+B91+B92</f>
        <v>85079.78</v>
      </c>
      <c r="C88" s="23">
        <f>C89+C90+C91+C92</f>
        <v>10878.17</v>
      </c>
      <c r="D88" s="23">
        <f>C88/B88*100</f>
        <v>12.785846413801258</v>
      </c>
      <c r="E88" s="23">
        <f>E89+E90+E91+E92</f>
        <v>10878.17</v>
      </c>
      <c r="F88" s="23">
        <f>E88/B88*100</f>
        <v>12.785846413801258</v>
      </c>
      <c r="G88" s="23">
        <f>G89+G90+G91+G92</f>
        <v>1058.1</v>
      </c>
      <c r="H88" s="23">
        <f>C88/G88*100</f>
        <v>1028.085247141102</v>
      </c>
      <c r="I88" s="51" t="e">
        <f>SUM(I89:I92)</f>
        <v>#REF!</v>
      </c>
      <c r="J88" s="116" t="s">
        <v>78</v>
      </c>
    </row>
    <row r="89" spans="1:10" ht="15.75">
      <c r="A89" s="24" t="s">
        <v>4</v>
      </c>
      <c r="B89" s="23">
        <f aca="true" t="shared" si="1" ref="B89:C91">B95+B100+B105+B110+B115+B120+B125</f>
        <v>6803.5</v>
      </c>
      <c r="C89" s="23">
        <f t="shared" si="1"/>
        <v>4662.5</v>
      </c>
      <c r="D89" s="23">
        <f>C89/B89*100</f>
        <v>68.53090321158227</v>
      </c>
      <c r="E89" s="23">
        <f>E95+E100+E105+E110+E115+E120</f>
        <v>4662.5</v>
      </c>
      <c r="F89" s="23">
        <f>E89/B89*100</f>
        <v>68.53090321158227</v>
      </c>
      <c r="G89" s="23"/>
      <c r="H89" s="23"/>
      <c r="I89" s="53" t="e">
        <f>I95+I100+I110+I115+#REF!+I120+I125+#REF!</f>
        <v>#REF!</v>
      </c>
      <c r="J89" s="117"/>
    </row>
    <row r="90" spans="1:10" ht="15.75">
      <c r="A90" s="24" t="s">
        <v>5</v>
      </c>
      <c r="B90" s="23">
        <f t="shared" si="1"/>
        <v>74850.3</v>
      </c>
      <c r="C90" s="23">
        <f t="shared" si="1"/>
        <v>3652</v>
      </c>
      <c r="D90" s="23">
        <f>C90/B90*100</f>
        <v>4.879071960967424</v>
      </c>
      <c r="E90" s="23">
        <f>E96+E101+E106+E111+E116+E121+E126</f>
        <v>3652</v>
      </c>
      <c r="F90" s="23">
        <f>E90/B90*100</f>
        <v>4.879071960967424</v>
      </c>
      <c r="G90" s="23">
        <v>100</v>
      </c>
      <c r="H90" s="23">
        <f>C90/G90*100</f>
        <v>3652.0000000000005</v>
      </c>
      <c r="I90" s="53" t="e">
        <f>I96+I101+I111+I116+#REF!+I126+#REF!</f>
        <v>#REF!</v>
      </c>
      <c r="J90" s="117"/>
    </row>
    <row r="91" spans="1:10" ht="15.75">
      <c r="A91" s="24" t="s">
        <v>6</v>
      </c>
      <c r="B91" s="23">
        <f t="shared" si="1"/>
        <v>3425.98</v>
      </c>
      <c r="C91" s="23">
        <f t="shared" si="1"/>
        <v>2563.6699999999996</v>
      </c>
      <c r="D91" s="23">
        <f>C91/B91*100</f>
        <v>74.83026754388524</v>
      </c>
      <c r="E91" s="23">
        <f>E97+E102+E107+E112+E117+E122+E127</f>
        <v>2563.6699999999996</v>
      </c>
      <c r="F91" s="23">
        <f>E91/B91*100</f>
        <v>74.83026754388524</v>
      </c>
      <c r="G91" s="23">
        <f>G97+G102+G107+G112+G117+G122+G127</f>
        <v>958.1</v>
      </c>
      <c r="H91" s="23">
        <f>C91/G91*100</f>
        <v>267.5785408621229</v>
      </c>
      <c r="I91" s="53" t="e">
        <f>I97+I102+I112+I117+#REF!+I127+#REF!</f>
        <v>#REF!</v>
      </c>
      <c r="J91" s="117"/>
    </row>
    <row r="92" spans="1:10" ht="15.75">
      <c r="A92" s="24" t="s">
        <v>7</v>
      </c>
      <c r="B92" s="25"/>
      <c r="C92" s="25"/>
      <c r="D92" s="25"/>
      <c r="E92" s="25"/>
      <c r="F92" s="25"/>
      <c r="G92" s="25"/>
      <c r="H92" s="28"/>
      <c r="I92" s="53"/>
      <c r="J92" s="117"/>
    </row>
    <row r="93" spans="1:10" ht="15.75">
      <c r="A93" s="24" t="s">
        <v>9</v>
      </c>
      <c r="B93" s="26"/>
      <c r="C93" s="26"/>
      <c r="D93" s="26"/>
      <c r="E93" s="26"/>
      <c r="F93" s="26"/>
      <c r="G93" s="26"/>
      <c r="H93" s="26"/>
      <c r="I93" s="85"/>
      <c r="J93" s="118"/>
    </row>
    <row r="94" spans="1:10" ht="15.75">
      <c r="A94" s="32" t="s">
        <v>93</v>
      </c>
      <c r="B94" s="23">
        <f>SUM(B95:B98)</f>
        <v>2031.35</v>
      </c>
      <c r="C94" s="23">
        <f>C95+C96+C97+C98</f>
        <v>179.65</v>
      </c>
      <c r="D94" s="23">
        <f>C94/B94*100</f>
        <v>8.843872301671302</v>
      </c>
      <c r="E94" s="23">
        <f>E95+E96+E97+E98</f>
        <v>179.65</v>
      </c>
      <c r="F94" s="23">
        <f>E94/B94*100</f>
        <v>8.843872301671302</v>
      </c>
      <c r="G94" s="23"/>
      <c r="H94" s="23"/>
      <c r="I94" s="51">
        <f>SUM(I95:I98)</f>
        <v>971.0999999999999</v>
      </c>
      <c r="J94" s="23"/>
    </row>
    <row r="95" spans="1:10" ht="15.75">
      <c r="A95" s="24" t="s">
        <v>4</v>
      </c>
      <c r="B95" s="31"/>
      <c r="C95" s="26"/>
      <c r="D95" s="38"/>
      <c r="E95" s="26"/>
      <c r="F95" s="25"/>
      <c r="G95" s="26"/>
      <c r="H95" s="23"/>
      <c r="I95" s="85">
        <v>828.3</v>
      </c>
      <c r="J95" s="26"/>
    </row>
    <row r="96" spans="1:10" ht="15.75">
      <c r="A96" s="24" t="s">
        <v>5</v>
      </c>
      <c r="B96" s="31">
        <v>2000</v>
      </c>
      <c r="C96" s="26">
        <v>148.3</v>
      </c>
      <c r="D96" s="25">
        <f>C96/B96*100</f>
        <v>7.415000000000001</v>
      </c>
      <c r="E96" s="26">
        <v>148.3</v>
      </c>
      <c r="F96" s="25">
        <f>E96/B96*100</f>
        <v>7.415000000000001</v>
      </c>
      <c r="G96" s="26"/>
      <c r="H96" s="25"/>
      <c r="I96" s="85"/>
      <c r="J96" s="25"/>
    </row>
    <row r="97" spans="1:10" ht="15.75">
      <c r="A97" s="24" t="s">
        <v>6</v>
      </c>
      <c r="B97" s="25">
        <v>31.35</v>
      </c>
      <c r="C97" s="25">
        <v>31.35</v>
      </c>
      <c r="D97" s="25">
        <f>C97/B97*100</f>
        <v>100</v>
      </c>
      <c r="E97" s="25">
        <v>31.35</v>
      </c>
      <c r="F97" s="25">
        <f>E97/B97*100</f>
        <v>100</v>
      </c>
      <c r="G97" s="25"/>
      <c r="H97" s="25"/>
      <c r="I97" s="53">
        <v>142.8</v>
      </c>
      <c r="J97" s="25"/>
    </row>
    <row r="98" spans="1:10" ht="15.75">
      <c r="A98" s="24" t="s">
        <v>7</v>
      </c>
      <c r="B98" s="26"/>
      <c r="C98" s="39"/>
      <c r="D98" s="39"/>
      <c r="E98" s="34"/>
      <c r="F98" s="25"/>
      <c r="G98" s="88"/>
      <c r="H98" s="28"/>
      <c r="I98" s="85"/>
      <c r="J98" s="26"/>
    </row>
    <row r="99" spans="1:10" ht="15.75">
      <c r="A99" s="32" t="s">
        <v>94</v>
      </c>
      <c r="B99" s="23">
        <f>SUM(B100:B103)</f>
        <v>33971.73</v>
      </c>
      <c r="C99" s="23">
        <f>SUM(C100:C103)</f>
        <v>1774.03</v>
      </c>
      <c r="D99" s="23">
        <f>C99/B99*100</f>
        <v>5.222077297800259</v>
      </c>
      <c r="E99" s="23">
        <f>SUM(E100:E103)</f>
        <v>1774.03</v>
      </c>
      <c r="F99" s="23">
        <f>E99/B99*100</f>
        <v>5.222077297800259</v>
      </c>
      <c r="G99" s="23">
        <v>146.6</v>
      </c>
      <c r="H99" s="23"/>
      <c r="I99" s="51">
        <f>SUM(I100:I103)</f>
        <v>8450.8</v>
      </c>
      <c r="J99" s="23"/>
    </row>
    <row r="100" spans="1:10" ht="15.75">
      <c r="A100" s="24" t="s">
        <v>4</v>
      </c>
      <c r="B100" s="26"/>
      <c r="C100" s="26"/>
      <c r="D100" s="23"/>
      <c r="E100" s="26"/>
      <c r="F100" s="23"/>
      <c r="G100" s="25"/>
      <c r="H100" s="25"/>
      <c r="I100" s="53">
        <f>3644.1+1967.2+180</f>
        <v>5791.3</v>
      </c>
      <c r="J100" s="25"/>
    </row>
    <row r="101" spans="1:10" ht="15.75">
      <c r="A101" s="24" t="s">
        <v>5</v>
      </c>
      <c r="B101" s="26">
        <v>31799.9</v>
      </c>
      <c r="C101" s="25">
        <v>308</v>
      </c>
      <c r="D101" s="25">
        <f>C101/B101*100</f>
        <v>0.9685565048946694</v>
      </c>
      <c r="E101" s="25">
        <v>308</v>
      </c>
      <c r="F101" s="25">
        <f>E101/B101*100</f>
        <v>0.9685565048946694</v>
      </c>
      <c r="G101" s="25"/>
      <c r="H101" s="25"/>
      <c r="I101" s="53">
        <f>190</f>
        <v>190</v>
      </c>
      <c r="J101" s="25"/>
    </row>
    <row r="102" spans="1:10" ht="15.75">
      <c r="A102" s="24" t="s">
        <v>6</v>
      </c>
      <c r="B102" s="25">
        <f>2031+140.83</f>
        <v>2171.83</v>
      </c>
      <c r="C102" s="25">
        <f>1325.2+140.83</f>
        <v>1466.03</v>
      </c>
      <c r="D102" s="25">
        <f>C102/B102*100</f>
        <v>67.50206047434652</v>
      </c>
      <c r="E102" s="25">
        <f>1325.2+140.83</f>
        <v>1466.03</v>
      </c>
      <c r="F102" s="25">
        <f>E102/B102*100</f>
        <v>67.50206047434652</v>
      </c>
      <c r="G102" s="25">
        <v>146.6</v>
      </c>
      <c r="H102" s="25"/>
      <c r="I102" s="53">
        <v>2469.5</v>
      </c>
      <c r="J102" s="25"/>
    </row>
    <row r="103" spans="1:10" ht="15.75">
      <c r="A103" s="24" t="s">
        <v>7</v>
      </c>
      <c r="B103" s="26"/>
      <c r="C103" s="26"/>
      <c r="D103" s="25"/>
      <c r="E103" s="25"/>
      <c r="F103" s="25"/>
      <c r="G103" s="26"/>
      <c r="H103" s="23"/>
      <c r="I103" s="85"/>
      <c r="J103" s="26"/>
    </row>
    <row r="104" spans="1:10" ht="15.75">
      <c r="A104" s="32" t="s">
        <v>95</v>
      </c>
      <c r="B104" s="23">
        <f>SUM(B105:B108)</f>
        <v>4527.59</v>
      </c>
      <c r="C104" s="23">
        <f>SUM(C105:C108)</f>
        <v>1021.49</v>
      </c>
      <c r="D104" s="23">
        <f>C104/B104*100</f>
        <v>22.56145101477828</v>
      </c>
      <c r="E104" s="23">
        <f>SUM(E105:E108)</f>
        <v>1021.49</v>
      </c>
      <c r="F104" s="23">
        <f>E104/B104*100</f>
        <v>22.56145101477828</v>
      </c>
      <c r="G104" s="23">
        <f>SUM(G105:G108)</f>
        <v>202.3</v>
      </c>
      <c r="H104" s="23"/>
      <c r="I104" s="85"/>
      <c r="J104" s="26"/>
    </row>
    <row r="105" spans="1:10" ht="15.75">
      <c r="A105" s="24" t="s">
        <v>4</v>
      </c>
      <c r="B105" s="25"/>
      <c r="C105" s="38"/>
      <c r="D105" s="38"/>
      <c r="E105" s="38"/>
      <c r="F105" s="38"/>
      <c r="G105" s="25"/>
      <c r="H105" s="25"/>
      <c r="I105" s="85"/>
      <c r="J105" s="26"/>
    </row>
    <row r="106" spans="1:10" ht="15.75">
      <c r="A106" s="24" t="s">
        <v>5</v>
      </c>
      <c r="B106" s="25">
        <v>4219</v>
      </c>
      <c r="C106" s="25">
        <v>712.9</v>
      </c>
      <c r="D106" s="25">
        <f>C106/B106*100</f>
        <v>16.897369044797344</v>
      </c>
      <c r="E106" s="25">
        <v>712.9</v>
      </c>
      <c r="F106" s="25">
        <f>E106/B106*100</f>
        <v>16.897369044797344</v>
      </c>
      <c r="G106" s="25"/>
      <c r="H106" s="25"/>
      <c r="I106" s="85"/>
      <c r="J106" s="26"/>
    </row>
    <row r="107" spans="1:10" ht="15.75">
      <c r="A107" s="24" t="s">
        <v>6</v>
      </c>
      <c r="B107" s="25">
        <f>308.59</f>
        <v>308.59</v>
      </c>
      <c r="C107" s="25">
        <f>308.59</f>
        <v>308.59</v>
      </c>
      <c r="D107" s="25">
        <f>C107/B107*100</f>
        <v>100</v>
      </c>
      <c r="E107" s="25">
        <f>308.59</f>
        <v>308.59</v>
      </c>
      <c r="F107" s="25">
        <f>E107/B107*100</f>
        <v>100</v>
      </c>
      <c r="G107" s="25">
        <v>202.3</v>
      </c>
      <c r="H107" s="25"/>
      <c r="I107" s="85"/>
      <c r="J107" s="26"/>
    </row>
    <row r="108" spans="1:10" ht="15.75">
      <c r="A108" s="24" t="s">
        <v>7</v>
      </c>
      <c r="B108" s="26"/>
      <c r="C108" s="26"/>
      <c r="D108" s="25"/>
      <c r="E108" s="25"/>
      <c r="F108" s="25"/>
      <c r="G108" s="26"/>
      <c r="H108" s="28"/>
      <c r="I108" s="85"/>
      <c r="J108" s="26"/>
    </row>
    <row r="109" spans="1:10" ht="15.75">
      <c r="A109" s="32" t="s">
        <v>96</v>
      </c>
      <c r="B109" s="23">
        <f>SUM(B110:B113)</f>
        <v>2032.71</v>
      </c>
      <c r="C109" s="23">
        <f>SUM(C110:C113)</f>
        <v>1304.6100000000001</v>
      </c>
      <c r="D109" s="23">
        <f>C109/B109*100</f>
        <v>64.18082264563071</v>
      </c>
      <c r="E109" s="23">
        <f>SUM(E110:E113)</f>
        <v>1304.6100000000001</v>
      </c>
      <c r="F109" s="23">
        <f>E109/B109*100</f>
        <v>64.18082264563071</v>
      </c>
      <c r="G109" s="23">
        <f>SUM(G110:G113)</f>
        <v>709.2</v>
      </c>
      <c r="H109" s="23">
        <f>C109/G109*100</f>
        <v>183.95516074450086</v>
      </c>
      <c r="I109" s="51">
        <f>SUM(I110:I113)</f>
        <v>299.1</v>
      </c>
      <c r="J109" s="23"/>
    </row>
    <row r="110" spans="1:10" ht="15.75">
      <c r="A110" s="24" t="s">
        <v>4</v>
      </c>
      <c r="B110" s="25"/>
      <c r="C110" s="25"/>
      <c r="D110" s="25"/>
      <c r="E110" s="25"/>
      <c r="F110" s="25"/>
      <c r="G110" s="25"/>
      <c r="H110" s="23"/>
      <c r="I110" s="53"/>
      <c r="J110" s="25"/>
    </row>
    <row r="111" spans="1:10" ht="15.75">
      <c r="A111" s="24" t="s">
        <v>5</v>
      </c>
      <c r="B111" s="25">
        <v>1360</v>
      </c>
      <c r="C111" s="25">
        <v>631.9</v>
      </c>
      <c r="D111" s="25">
        <f>C111/B111*100</f>
        <v>46.463235294117645</v>
      </c>
      <c r="E111" s="25">
        <v>631.9</v>
      </c>
      <c r="F111" s="25">
        <f>E111/B111*100</f>
        <v>46.463235294117645</v>
      </c>
      <c r="G111" s="25">
        <v>100</v>
      </c>
      <c r="H111" s="25">
        <f>C111/G111*100</f>
        <v>631.9</v>
      </c>
      <c r="I111" s="53">
        <v>100</v>
      </c>
      <c r="J111" s="25"/>
    </row>
    <row r="112" spans="1:10" ht="15.75">
      <c r="A112" s="24" t="s">
        <v>6</v>
      </c>
      <c r="B112" s="25">
        <f>672.71</f>
        <v>672.71</v>
      </c>
      <c r="C112" s="25">
        <f>672.71</f>
        <v>672.71</v>
      </c>
      <c r="D112" s="25">
        <f>C112/B112*100</f>
        <v>100</v>
      </c>
      <c r="E112" s="25">
        <f>672.71</f>
        <v>672.71</v>
      </c>
      <c r="F112" s="25">
        <f>E112/B112*100</f>
        <v>100</v>
      </c>
      <c r="G112" s="25">
        <v>609.2</v>
      </c>
      <c r="H112" s="25">
        <f>C112/G112*100</f>
        <v>110.42514773473408</v>
      </c>
      <c r="I112" s="85">
        <f>86.1+113</f>
        <v>199.1</v>
      </c>
      <c r="J112" s="26"/>
    </row>
    <row r="113" spans="1:10" ht="15.75">
      <c r="A113" s="24" t="s">
        <v>7</v>
      </c>
      <c r="B113" s="26"/>
      <c r="C113" s="26"/>
      <c r="D113" s="25"/>
      <c r="E113" s="89"/>
      <c r="F113" s="25"/>
      <c r="G113" s="26"/>
      <c r="H113" s="23"/>
      <c r="I113" s="85"/>
      <c r="J113" s="26"/>
    </row>
    <row r="114" spans="1:10" ht="15.75">
      <c r="A114" s="32" t="s">
        <v>97</v>
      </c>
      <c r="B114" s="23">
        <f>B115+B116+B117+B118</f>
        <v>7877.4</v>
      </c>
      <c r="C114" s="23">
        <f>C115+C116+C117+C118</f>
        <v>5450.5</v>
      </c>
      <c r="D114" s="23">
        <f>C114/B114*100</f>
        <v>69.19161144540077</v>
      </c>
      <c r="E114" s="23">
        <f>E115+E116+E117+E118</f>
        <v>5450.5</v>
      </c>
      <c r="F114" s="23">
        <f>E114/B114*100</f>
        <v>69.19161144540077</v>
      </c>
      <c r="G114" s="23"/>
      <c r="H114" s="25"/>
      <c r="I114" s="51">
        <f>SUM(I115:I118)</f>
        <v>168.7</v>
      </c>
      <c r="J114" s="23"/>
    </row>
    <row r="115" spans="1:10" ht="15.75">
      <c r="A115" s="24" t="s">
        <v>4</v>
      </c>
      <c r="B115" s="26">
        <v>6137.4</v>
      </c>
      <c r="C115" s="26">
        <v>4662.5</v>
      </c>
      <c r="D115" s="25">
        <f>C115/B115*100</f>
        <v>75.96865122038649</v>
      </c>
      <c r="E115" s="26">
        <v>4662.5</v>
      </c>
      <c r="F115" s="25">
        <f>E115/B115*100</f>
        <v>75.96865122038649</v>
      </c>
      <c r="G115" s="26"/>
      <c r="H115" s="23"/>
      <c r="I115" s="85"/>
      <c r="J115" s="26"/>
    </row>
    <row r="116" spans="1:10" ht="15.75">
      <c r="A116" s="24" t="s">
        <v>5</v>
      </c>
      <c r="B116" s="25">
        <v>1740</v>
      </c>
      <c r="C116" s="25">
        <v>788</v>
      </c>
      <c r="D116" s="25">
        <f>C116/B116*100</f>
        <v>45.28735632183908</v>
      </c>
      <c r="E116" s="25">
        <v>788</v>
      </c>
      <c r="F116" s="25">
        <f>E116/B116*100</f>
        <v>45.28735632183908</v>
      </c>
      <c r="G116" s="25"/>
      <c r="H116" s="25"/>
      <c r="I116" s="53">
        <v>100</v>
      </c>
      <c r="J116" s="25"/>
    </row>
    <row r="117" spans="1:10" ht="15.75">
      <c r="A117" s="24" t="s">
        <v>6</v>
      </c>
      <c r="B117" s="25"/>
      <c r="C117" s="26"/>
      <c r="D117" s="25"/>
      <c r="E117" s="25"/>
      <c r="F117" s="25"/>
      <c r="G117" s="26"/>
      <c r="H117" s="23"/>
      <c r="I117" s="85">
        <v>68.7</v>
      </c>
      <c r="J117" s="26"/>
    </row>
    <row r="118" spans="1:10" ht="15.75">
      <c r="A118" s="24" t="s">
        <v>7</v>
      </c>
      <c r="B118" s="29"/>
      <c r="C118" s="26"/>
      <c r="D118" s="26"/>
      <c r="E118" s="25"/>
      <c r="F118" s="25"/>
      <c r="G118" s="26"/>
      <c r="H118" s="23"/>
      <c r="I118" s="85"/>
      <c r="J118" s="26"/>
    </row>
    <row r="119" spans="1:10" ht="15.75">
      <c r="A119" s="32" t="s">
        <v>98</v>
      </c>
      <c r="B119" s="23">
        <f>B120+B121+B122+B123</f>
        <v>33131.4</v>
      </c>
      <c r="C119" s="23">
        <f>C120+C121+C122+C123</f>
        <v>466.6</v>
      </c>
      <c r="D119" s="25">
        <f>C119/B119*100</f>
        <v>1.4083316732767102</v>
      </c>
      <c r="E119" s="23">
        <f>E120+E121+E122+E123</f>
        <v>466.6</v>
      </c>
      <c r="F119" s="23">
        <f>E119/B119*100</f>
        <v>1.4083316732767102</v>
      </c>
      <c r="G119" s="23"/>
      <c r="H119" s="23"/>
      <c r="I119" s="51">
        <f>SUM(I120:I123)</f>
        <v>1272.9</v>
      </c>
      <c r="J119" s="23"/>
    </row>
    <row r="120" spans="1:10" ht="15.75">
      <c r="A120" s="24" t="s">
        <v>4</v>
      </c>
      <c r="B120" s="25"/>
      <c r="C120" s="25"/>
      <c r="D120" s="25"/>
      <c r="E120" s="25"/>
      <c r="F120" s="25"/>
      <c r="G120" s="25"/>
      <c r="H120" s="23"/>
      <c r="I120" s="53">
        <v>1272.9</v>
      </c>
      <c r="J120" s="25"/>
    </row>
    <row r="121" spans="1:10" ht="15.75">
      <c r="A121" s="24" t="s">
        <v>5</v>
      </c>
      <c r="B121" s="25">
        <f>800+32331.4</f>
        <v>33131.4</v>
      </c>
      <c r="C121" s="25">
        <v>466.6</v>
      </c>
      <c r="D121" s="25">
        <f>C121/B121*100</f>
        <v>1.4083316732767102</v>
      </c>
      <c r="E121" s="25">
        <v>466.6</v>
      </c>
      <c r="F121" s="25">
        <f>E121/B121*100</f>
        <v>1.4083316732767102</v>
      </c>
      <c r="G121" s="25"/>
      <c r="H121" s="23"/>
      <c r="I121" s="53"/>
      <c r="J121" s="25"/>
    </row>
    <row r="122" spans="1:10" ht="15.75">
      <c r="A122" s="24" t="s">
        <v>6</v>
      </c>
      <c r="B122" s="25"/>
      <c r="C122" s="38"/>
      <c r="D122" s="38"/>
      <c r="E122" s="38"/>
      <c r="F122" s="38"/>
      <c r="G122" s="25"/>
      <c r="H122" s="28" t="e">
        <f>C122/G122*100</f>
        <v>#DIV/0!</v>
      </c>
      <c r="I122" s="53"/>
      <c r="J122" s="25"/>
    </row>
    <row r="123" spans="1:10" ht="15.75">
      <c r="A123" s="24" t="s">
        <v>7</v>
      </c>
      <c r="B123" s="27"/>
      <c r="C123" s="38"/>
      <c r="D123" s="38"/>
      <c r="E123" s="38"/>
      <c r="F123" s="38"/>
      <c r="G123" s="27"/>
      <c r="H123" s="28" t="e">
        <f>C123/G123*100</f>
        <v>#DIV/0!</v>
      </c>
      <c r="I123" s="53"/>
      <c r="J123" s="25"/>
    </row>
    <row r="124" spans="1:10" ht="15.75">
      <c r="A124" s="32" t="s">
        <v>99</v>
      </c>
      <c r="B124" s="23">
        <f>B125+B126+B127</f>
        <v>1507.6</v>
      </c>
      <c r="C124" s="23">
        <f>C125+C126+C127+C128</f>
        <v>681.29</v>
      </c>
      <c r="D124" s="25">
        <f>C124/B124*100</f>
        <v>45.19036879808968</v>
      </c>
      <c r="E124" s="23">
        <f>E125+E126+E127+E128</f>
        <v>681.29</v>
      </c>
      <c r="F124" s="23">
        <f>E124/B124*100</f>
        <v>45.19036879808968</v>
      </c>
      <c r="G124" s="23"/>
      <c r="H124" s="23"/>
      <c r="I124" s="51">
        <f>SUM(I125:I128)</f>
        <v>601.8</v>
      </c>
      <c r="J124" s="23"/>
    </row>
    <row r="125" spans="1:10" ht="15.75">
      <c r="A125" s="24" t="s">
        <v>4</v>
      </c>
      <c r="B125" s="25">
        <v>666.1</v>
      </c>
      <c r="C125" s="25"/>
      <c r="D125" s="25"/>
      <c r="E125" s="25"/>
      <c r="F125" s="23"/>
      <c r="G125" s="25"/>
      <c r="H125" s="23"/>
      <c r="I125" s="53">
        <v>410</v>
      </c>
      <c r="J125" s="25"/>
    </row>
    <row r="126" spans="1:10" ht="15.75">
      <c r="A126" s="24" t="s">
        <v>5</v>
      </c>
      <c r="B126" s="25">
        <v>600</v>
      </c>
      <c r="C126" s="25">
        <v>596.3</v>
      </c>
      <c r="D126" s="25">
        <f>C126/B126*100</f>
        <v>99.38333333333333</v>
      </c>
      <c r="E126" s="25">
        <v>596.3</v>
      </c>
      <c r="F126" s="25">
        <f>E126/B126*100</f>
        <v>99.38333333333333</v>
      </c>
      <c r="G126" s="25"/>
      <c r="H126" s="23"/>
      <c r="I126" s="53"/>
      <c r="J126" s="25"/>
    </row>
    <row r="127" spans="1:10" ht="15.75">
      <c r="A127" s="24" t="s">
        <v>6</v>
      </c>
      <c r="B127" s="25">
        <v>241.5</v>
      </c>
      <c r="C127" s="25">
        <v>84.99</v>
      </c>
      <c r="D127" s="25">
        <f>C127/B127*100</f>
        <v>35.192546583850934</v>
      </c>
      <c r="E127" s="25">
        <v>84.99</v>
      </c>
      <c r="F127" s="25">
        <f>E127/B127*100</f>
        <v>35.192546583850934</v>
      </c>
      <c r="G127" s="25"/>
      <c r="H127" s="23"/>
      <c r="I127" s="53">
        <v>191.8</v>
      </c>
      <c r="J127" s="25"/>
    </row>
    <row r="128" spans="1:10" ht="15.75">
      <c r="A128" s="24" t="s">
        <v>7</v>
      </c>
      <c r="B128" s="25"/>
      <c r="C128" s="25"/>
      <c r="D128" s="25"/>
      <c r="E128" s="25"/>
      <c r="F128" s="25"/>
      <c r="G128" s="25"/>
      <c r="H128" s="23"/>
      <c r="I128" s="53"/>
      <c r="J128" s="25"/>
    </row>
    <row r="129" spans="1:10" ht="15.75">
      <c r="A129" s="22" t="s">
        <v>100</v>
      </c>
      <c r="B129" s="23">
        <f>SUM(B130:B133)</f>
        <v>877168.8</v>
      </c>
      <c r="C129" s="42">
        <f>C130+C131+C132+C133</f>
        <v>26210</v>
      </c>
      <c r="D129" s="23">
        <f>C129/B129*100</f>
        <v>2.9880223738008005</v>
      </c>
      <c r="E129" s="23">
        <f>E130+E131+E132+E133</f>
        <v>21170.4</v>
      </c>
      <c r="F129" s="23">
        <f>E129/B129*100</f>
        <v>2.413492135151182</v>
      </c>
      <c r="G129" s="23">
        <f>SUM(G130:G133)</f>
        <v>60300</v>
      </c>
      <c r="H129" s="23"/>
      <c r="I129" s="51">
        <f>SUM(I130:I133)</f>
        <v>16150</v>
      </c>
      <c r="J129" s="116" t="s">
        <v>79</v>
      </c>
    </row>
    <row r="130" spans="1:10" ht="15.75">
      <c r="A130" s="24" t="s">
        <v>4</v>
      </c>
      <c r="B130" s="90">
        <f>800000+10610</f>
        <v>810610</v>
      </c>
      <c r="C130" s="31">
        <v>3710</v>
      </c>
      <c r="D130" s="25">
        <f>C130/B130*100</f>
        <v>0.4576800187513107</v>
      </c>
      <c r="E130" s="31">
        <v>3950</v>
      </c>
      <c r="F130" s="25">
        <f>E130/B130*100</f>
        <v>0.4872873515007217</v>
      </c>
      <c r="G130" s="26">
        <f>45000+4300</f>
        <v>49300</v>
      </c>
      <c r="H130" s="25"/>
      <c r="I130" s="53">
        <v>13660</v>
      </c>
      <c r="J130" s="117"/>
    </row>
    <row r="131" spans="1:10" ht="15.75">
      <c r="A131" s="24" t="s">
        <v>5</v>
      </c>
      <c r="B131" s="25">
        <f>61008.8+5550</f>
        <v>66558.8</v>
      </c>
      <c r="C131" s="31">
        <f>2500+20000</f>
        <v>22500</v>
      </c>
      <c r="D131" s="25">
        <f>C131/B131*100</f>
        <v>33.80469599812497</v>
      </c>
      <c r="E131" s="31">
        <f>2500+14720.4</f>
        <v>17220.4</v>
      </c>
      <c r="F131" s="25">
        <f>E131/B131*100</f>
        <v>25.872461642938276</v>
      </c>
      <c r="G131" s="25">
        <f>10000+1000</f>
        <v>11000</v>
      </c>
      <c r="H131" s="25"/>
      <c r="I131" s="53">
        <v>1000</v>
      </c>
      <c r="J131" s="117"/>
    </row>
    <row r="132" spans="1:10" ht="15.75">
      <c r="A132" s="24" t="s">
        <v>6</v>
      </c>
      <c r="B132" s="25"/>
      <c r="C132" s="25"/>
      <c r="D132" s="25"/>
      <c r="E132" s="25"/>
      <c r="F132" s="25"/>
      <c r="G132" s="25"/>
      <c r="H132" s="25"/>
      <c r="I132" s="85"/>
      <c r="J132" s="117"/>
    </row>
    <row r="133" spans="1:10" ht="15.75">
      <c r="A133" s="24" t="s">
        <v>7</v>
      </c>
      <c r="B133" s="25"/>
      <c r="C133" s="26"/>
      <c r="D133" s="25"/>
      <c r="E133" s="89"/>
      <c r="F133" s="25"/>
      <c r="G133" s="26"/>
      <c r="H133" s="28" t="e">
        <f>C133/G133*100</f>
        <v>#DIV/0!</v>
      </c>
      <c r="I133" s="53">
        <v>1490</v>
      </c>
      <c r="J133" s="118"/>
    </row>
    <row r="134" spans="1:10" ht="61.5" customHeight="1">
      <c r="A134" s="22" t="s">
        <v>101</v>
      </c>
      <c r="B134" s="23">
        <f>B135+B137+B136+B138</f>
        <v>138000</v>
      </c>
      <c r="C134" s="23">
        <f>C135+C136+C137+C138</f>
        <v>78000.4</v>
      </c>
      <c r="D134" s="23">
        <f>C134/B134*100</f>
        <v>56.52202898550725</v>
      </c>
      <c r="E134" s="101">
        <f>E135+E136+E137+E138</f>
        <v>95500.52</v>
      </c>
      <c r="F134" s="23">
        <f>E134/B134*100</f>
        <v>69.20327536231883</v>
      </c>
      <c r="G134" s="26"/>
      <c r="H134" s="28"/>
      <c r="I134" s="53"/>
      <c r="J134" s="116" t="s">
        <v>65</v>
      </c>
    </row>
    <row r="135" spans="1:10" ht="15.75">
      <c r="A135" s="24" t="s">
        <v>4</v>
      </c>
      <c r="B135" s="25">
        <v>104981.4</v>
      </c>
      <c r="C135" s="25">
        <v>78000.4</v>
      </c>
      <c r="D135" s="25">
        <f>C135/B135*100</f>
        <v>74.29925682073205</v>
      </c>
      <c r="E135" s="89">
        <v>95500.52</v>
      </c>
      <c r="F135" s="25">
        <f>E135/B135*100</f>
        <v>90.96899069739975</v>
      </c>
      <c r="G135" s="26"/>
      <c r="H135" s="28"/>
      <c r="I135" s="53"/>
      <c r="J135" s="117"/>
    </row>
    <row r="136" spans="1:10" ht="15.75">
      <c r="A136" s="24" t="s">
        <v>5</v>
      </c>
      <c r="B136" s="25"/>
      <c r="C136" s="26"/>
      <c r="D136" s="25"/>
      <c r="E136" s="89"/>
      <c r="F136" s="25"/>
      <c r="G136" s="26"/>
      <c r="H136" s="28"/>
      <c r="I136" s="53"/>
      <c r="J136" s="117"/>
    </row>
    <row r="137" spans="1:10" ht="15.75">
      <c r="A137" s="24" t="s">
        <v>6</v>
      </c>
      <c r="B137" s="25"/>
      <c r="C137" s="26"/>
      <c r="D137" s="25"/>
      <c r="E137" s="89"/>
      <c r="F137" s="25"/>
      <c r="G137" s="26"/>
      <c r="H137" s="28"/>
      <c r="I137" s="53"/>
      <c r="J137" s="117"/>
    </row>
    <row r="138" spans="1:10" ht="15.75">
      <c r="A138" s="24" t="s">
        <v>7</v>
      </c>
      <c r="B138" s="25">
        <v>33018.6</v>
      </c>
      <c r="C138" s="26"/>
      <c r="D138" s="25"/>
      <c r="E138" s="89"/>
      <c r="F138" s="25"/>
      <c r="G138" s="26"/>
      <c r="H138" s="28"/>
      <c r="I138" s="53"/>
      <c r="J138" s="118"/>
    </row>
    <row r="139" spans="1:12" ht="19.5" customHeight="1">
      <c r="A139" s="111" t="s">
        <v>31</v>
      </c>
      <c r="B139" s="111"/>
      <c r="C139" s="111"/>
      <c r="D139" s="111"/>
      <c r="E139" s="111"/>
      <c r="F139" s="111"/>
      <c r="G139" s="111"/>
      <c r="H139" s="111"/>
      <c r="I139" s="53"/>
      <c r="J139" s="25"/>
      <c r="K139" s="94">
        <f>B140+B145+B150</f>
        <v>112277</v>
      </c>
      <c r="L139" s="93">
        <f>K139/B6*100</f>
        <v>1.006627315356912</v>
      </c>
    </row>
    <row r="140" spans="1:10" ht="63">
      <c r="A140" s="22" t="s">
        <v>102</v>
      </c>
      <c r="B140" s="23">
        <f>B141+B142+B143+B144</f>
        <v>41005</v>
      </c>
      <c r="C140" s="23"/>
      <c r="D140" s="23"/>
      <c r="E140" s="23"/>
      <c r="F140" s="23"/>
      <c r="G140" s="23">
        <v>2500</v>
      </c>
      <c r="H140" s="23"/>
      <c r="I140" s="53"/>
      <c r="J140" s="116" t="s">
        <v>77</v>
      </c>
    </row>
    <row r="141" spans="1:10" ht="15.75">
      <c r="A141" s="24" t="s">
        <v>4</v>
      </c>
      <c r="B141" s="25">
        <v>27005</v>
      </c>
      <c r="C141" s="25"/>
      <c r="D141" s="25"/>
      <c r="E141" s="25"/>
      <c r="F141" s="25"/>
      <c r="G141" s="25"/>
      <c r="H141" s="28"/>
      <c r="I141" s="53"/>
      <c r="J141" s="117"/>
    </row>
    <row r="142" spans="1:10" ht="15.75">
      <c r="A142" s="24" t="s">
        <v>5</v>
      </c>
      <c r="B142" s="25">
        <v>10450</v>
      </c>
      <c r="C142" s="25"/>
      <c r="D142" s="25"/>
      <c r="E142" s="25"/>
      <c r="F142" s="25"/>
      <c r="G142" s="25">
        <v>2500</v>
      </c>
      <c r="H142" s="28"/>
      <c r="I142" s="53"/>
      <c r="J142" s="117"/>
    </row>
    <row r="143" spans="1:10" ht="15.75">
      <c r="A143" s="24" t="s">
        <v>6</v>
      </c>
      <c r="B143" s="25">
        <v>1350</v>
      </c>
      <c r="C143" s="25"/>
      <c r="D143" s="25"/>
      <c r="E143" s="25"/>
      <c r="F143" s="25"/>
      <c r="G143" s="25"/>
      <c r="H143" s="28"/>
      <c r="I143" s="53"/>
      <c r="J143" s="117"/>
    </row>
    <row r="144" spans="1:10" ht="15.75">
      <c r="A144" s="24" t="s">
        <v>7</v>
      </c>
      <c r="B144" s="25">
        <v>2200</v>
      </c>
      <c r="C144" s="25"/>
      <c r="D144" s="25"/>
      <c r="E144" s="25"/>
      <c r="F144" s="25"/>
      <c r="G144" s="102"/>
      <c r="H144" s="28"/>
      <c r="I144" s="53"/>
      <c r="J144" s="118"/>
    </row>
    <row r="145" spans="1:10" ht="47.25">
      <c r="A145" s="22" t="s">
        <v>103</v>
      </c>
      <c r="B145" s="103">
        <f>27200+1333.7</f>
        <v>28533.7</v>
      </c>
      <c r="C145" s="23"/>
      <c r="D145" s="23"/>
      <c r="E145" s="23"/>
      <c r="F145" s="23"/>
      <c r="G145" s="23"/>
      <c r="H145" s="23"/>
      <c r="I145" s="53"/>
      <c r="J145" s="116" t="s">
        <v>68</v>
      </c>
    </row>
    <row r="146" spans="1:10" ht="15.75">
      <c r="A146" s="24" t="s">
        <v>4</v>
      </c>
      <c r="B146" s="90">
        <f>27200+1333.7</f>
        <v>28533.7</v>
      </c>
      <c r="C146" s="25"/>
      <c r="D146" s="25"/>
      <c r="E146" s="25"/>
      <c r="F146" s="25"/>
      <c r="G146" s="25"/>
      <c r="H146" s="25"/>
      <c r="I146" s="53"/>
      <c r="J146" s="117"/>
    </row>
    <row r="147" spans="1:10" ht="15.75">
      <c r="A147" s="24" t="s">
        <v>5</v>
      </c>
      <c r="B147" s="25"/>
      <c r="C147" s="25"/>
      <c r="D147" s="25"/>
      <c r="E147" s="25"/>
      <c r="F147" s="25"/>
      <c r="G147" s="27"/>
      <c r="H147" s="28"/>
      <c r="I147" s="53"/>
      <c r="J147" s="117"/>
    </row>
    <row r="148" spans="1:10" ht="15.75">
      <c r="A148" s="24" t="s">
        <v>6</v>
      </c>
      <c r="B148" s="25"/>
      <c r="C148" s="25"/>
      <c r="D148" s="25"/>
      <c r="E148" s="25"/>
      <c r="F148" s="25"/>
      <c r="G148" s="104"/>
      <c r="H148" s="28"/>
      <c r="I148" s="53"/>
      <c r="J148" s="117"/>
    </row>
    <row r="149" spans="1:10" ht="15.75">
      <c r="A149" s="24" t="s">
        <v>7</v>
      </c>
      <c r="B149" s="25"/>
      <c r="C149" s="25"/>
      <c r="D149" s="25"/>
      <c r="E149" s="25"/>
      <c r="F149" s="25"/>
      <c r="G149" s="102"/>
      <c r="H149" s="28"/>
      <c r="I149" s="53"/>
      <c r="J149" s="118"/>
    </row>
    <row r="150" spans="1:14" ht="31.5">
      <c r="A150" s="22" t="s">
        <v>104</v>
      </c>
      <c r="B150" s="23">
        <f>B151+B152+B153+B154</f>
        <v>42738.3</v>
      </c>
      <c r="C150" s="23">
        <f>SUM(C151:C154)</f>
        <v>28722.6</v>
      </c>
      <c r="D150" s="23">
        <f>C150/B150*100</f>
        <v>67.20576157685261</v>
      </c>
      <c r="E150" s="23">
        <f>SUM(E151:E154)</f>
        <v>20116.2</v>
      </c>
      <c r="F150" s="23">
        <f>E150/B150*100</f>
        <v>47.0683204526151</v>
      </c>
      <c r="G150" s="23">
        <f>SUM(G151:G154)</f>
        <v>2800</v>
      </c>
      <c r="H150" s="23">
        <f>C150/G150*100</f>
        <v>1025.807142857143</v>
      </c>
      <c r="I150" s="51">
        <f>SUM(I151:I154)</f>
        <v>1047</v>
      </c>
      <c r="J150" s="116" t="s">
        <v>73</v>
      </c>
      <c r="N150" s="93">
        <f>M150+M151</f>
        <v>0</v>
      </c>
    </row>
    <row r="151" spans="1:10" ht="15.75">
      <c r="A151" s="24" t="s">
        <v>4</v>
      </c>
      <c r="B151" s="31">
        <f>5810+20043.6+120+2658</f>
        <v>28631.6</v>
      </c>
      <c r="C151" s="31">
        <f>5810+20043.6+120+2658</f>
        <v>28631.6</v>
      </c>
      <c r="D151" s="25"/>
      <c r="E151" s="31">
        <f>5810+8730+120+2658</f>
        <v>17318</v>
      </c>
      <c r="F151" s="25"/>
      <c r="G151" s="25"/>
      <c r="H151" s="25"/>
      <c r="I151" s="85"/>
      <c r="J151" s="117"/>
    </row>
    <row r="152" spans="1:10" ht="15.75">
      <c r="A152" s="24" t="s">
        <v>5</v>
      </c>
      <c r="B152" s="25">
        <f>7710+3680.5+2716.2</f>
        <v>14106.7</v>
      </c>
      <c r="C152" s="31">
        <v>91</v>
      </c>
      <c r="D152" s="25">
        <f>C152/B152*100</f>
        <v>0.6450835418630863</v>
      </c>
      <c r="E152" s="25">
        <f>82+2716.2</f>
        <v>2798.2</v>
      </c>
      <c r="F152" s="25">
        <f>E152/B152*100</f>
        <v>19.835964470783384</v>
      </c>
      <c r="G152" s="26">
        <v>2800</v>
      </c>
      <c r="H152" s="25">
        <f>C152/G152*100</f>
        <v>3.25</v>
      </c>
      <c r="I152" s="53">
        <v>1047</v>
      </c>
      <c r="J152" s="117"/>
    </row>
    <row r="153" spans="1:10" ht="15.75">
      <c r="A153" s="24" t="s">
        <v>6</v>
      </c>
      <c r="B153" s="26"/>
      <c r="C153" s="26"/>
      <c r="D153" s="25"/>
      <c r="E153" s="25"/>
      <c r="F153" s="25"/>
      <c r="G153" s="25"/>
      <c r="H153" s="28" t="e">
        <f>C153/G153*100</f>
        <v>#DIV/0!</v>
      </c>
      <c r="I153" s="85"/>
      <c r="J153" s="117"/>
    </row>
    <row r="154" spans="1:10" ht="15.75">
      <c r="A154" s="24" t="s">
        <v>7</v>
      </c>
      <c r="B154" s="26"/>
      <c r="C154" s="26"/>
      <c r="D154" s="25"/>
      <c r="E154" s="25"/>
      <c r="F154" s="25"/>
      <c r="G154" s="25"/>
      <c r="H154" s="28" t="e">
        <f>C154/G154*100</f>
        <v>#DIV/0!</v>
      </c>
      <c r="I154" s="85"/>
      <c r="J154" s="118"/>
    </row>
    <row r="155" spans="1:12" ht="21.75" customHeight="1">
      <c r="A155" s="111" t="s">
        <v>32</v>
      </c>
      <c r="B155" s="111"/>
      <c r="C155" s="111"/>
      <c r="D155" s="111"/>
      <c r="E155" s="111"/>
      <c r="F155" s="111"/>
      <c r="G155" s="111"/>
      <c r="H155" s="111"/>
      <c r="I155" s="85"/>
      <c r="J155" s="25"/>
      <c r="K155" s="94">
        <f>B156</f>
        <v>1168734.5</v>
      </c>
      <c r="L155" s="93">
        <f>K155/B6*100</f>
        <v>10.478371100937887</v>
      </c>
    </row>
    <row r="156" spans="1:10" ht="15.75">
      <c r="A156" s="22" t="s">
        <v>105</v>
      </c>
      <c r="B156" s="23">
        <f>B157+B158+B160+B159</f>
        <v>1168734.5</v>
      </c>
      <c r="C156" s="23">
        <f>C157+C158+C159+C160</f>
        <v>882724.2</v>
      </c>
      <c r="D156" s="23">
        <f>C156/B156*100</f>
        <v>75.52820593556534</v>
      </c>
      <c r="E156" s="23">
        <f>E157+E158+E159+E160</f>
        <v>375977</v>
      </c>
      <c r="F156" s="23">
        <f>E156/B156*100</f>
        <v>32.169581714238774</v>
      </c>
      <c r="G156" s="23">
        <f>G157+G158+G159+G160</f>
        <v>365040.3</v>
      </c>
      <c r="H156" s="23">
        <f>C156/G156*100</f>
        <v>241.81554748886632</v>
      </c>
      <c r="I156" s="51">
        <f>SUM(I157:I160)</f>
        <v>393260</v>
      </c>
      <c r="J156" s="116" t="s">
        <v>76</v>
      </c>
    </row>
    <row r="157" spans="1:10" ht="15.75">
      <c r="A157" s="24" t="s">
        <v>12</v>
      </c>
      <c r="B157" s="91">
        <v>898307.9</v>
      </c>
      <c r="C157" s="91">
        <v>805850</v>
      </c>
      <c r="D157" s="25">
        <f>C157/B157*100</f>
        <v>89.70754904860571</v>
      </c>
      <c r="E157" s="91">
        <v>275715</v>
      </c>
      <c r="F157" s="25">
        <f>E157/B157*100</f>
        <v>30.692705697011014</v>
      </c>
      <c r="G157" s="25">
        <v>267023</v>
      </c>
      <c r="H157" s="25">
        <f>C157/G157*100</f>
        <v>301.7904824678024</v>
      </c>
      <c r="I157" s="53">
        <v>392000</v>
      </c>
      <c r="J157" s="117"/>
    </row>
    <row r="158" spans="1:10" ht="15.75">
      <c r="A158" s="24" t="s">
        <v>5</v>
      </c>
      <c r="B158" s="91">
        <v>270426.6</v>
      </c>
      <c r="C158" s="91">
        <v>76874.2</v>
      </c>
      <c r="D158" s="25">
        <f>C158/B158*100</f>
        <v>28.427011248153843</v>
      </c>
      <c r="E158" s="91">
        <v>100262</v>
      </c>
      <c r="F158" s="25">
        <f>E158/B158*100</f>
        <v>37.07549479230224</v>
      </c>
      <c r="G158" s="25">
        <v>89517.3</v>
      </c>
      <c r="H158" s="25">
        <f>C158/G158*100</f>
        <v>85.87636132903918</v>
      </c>
      <c r="I158" s="53">
        <f>1260</f>
        <v>1260</v>
      </c>
      <c r="J158" s="117"/>
    </row>
    <row r="159" spans="1:10" ht="15.75">
      <c r="A159" s="24" t="s">
        <v>6</v>
      </c>
      <c r="B159" s="25"/>
      <c r="C159" s="25"/>
      <c r="D159" s="25"/>
      <c r="E159" s="25"/>
      <c r="F159" s="25"/>
      <c r="G159" s="25">
        <v>8500</v>
      </c>
      <c r="H159" s="25"/>
      <c r="I159" s="53"/>
      <c r="J159" s="117"/>
    </row>
    <row r="160" spans="1:10" ht="15.75">
      <c r="A160" s="24" t="s">
        <v>7</v>
      </c>
      <c r="B160" s="25"/>
      <c r="C160" s="25"/>
      <c r="D160" s="25"/>
      <c r="E160" s="25"/>
      <c r="F160" s="25"/>
      <c r="G160" s="25"/>
      <c r="H160" s="25"/>
      <c r="I160" s="53"/>
      <c r="J160" s="118"/>
    </row>
    <row r="161" spans="1:11" ht="24" customHeight="1">
      <c r="A161" s="111" t="s">
        <v>33</v>
      </c>
      <c r="B161" s="111"/>
      <c r="C161" s="111"/>
      <c r="D161" s="111"/>
      <c r="E161" s="111"/>
      <c r="F161" s="111"/>
      <c r="G161" s="111"/>
      <c r="H161" s="111"/>
      <c r="I161" s="53"/>
      <c r="J161" s="25"/>
      <c r="K161" s="94">
        <f>B162+B167</f>
        <v>87118.8</v>
      </c>
    </row>
    <row r="162" spans="1:10" ht="77.25" customHeight="1">
      <c r="A162" s="22" t="s">
        <v>106</v>
      </c>
      <c r="B162" s="23">
        <f>SUM(B163:B166)</f>
        <v>66344.8</v>
      </c>
      <c r="C162" s="23">
        <f>SUM(C163:C166)</f>
        <v>48958.2</v>
      </c>
      <c r="D162" s="23">
        <f>C162/B162*100</f>
        <v>73.79357538194402</v>
      </c>
      <c r="E162" s="23">
        <f>SUM(E163:E166)</f>
        <v>48958.2</v>
      </c>
      <c r="F162" s="23">
        <f>E162/B162*100</f>
        <v>73.79357538194402</v>
      </c>
      <c r="G162" s="23">
        <f>SUM(G163:G166)</f>
        <v>58417.1</v>
      </c>
      <c r="H162" s="23">
        <f aca="true" t="shared" si="2" ref="H162:H167">C162/G162*100</f>
        <v>83.80799457693038</v>
      </c>
      <c r="I162" s="51">
        <f>SUM(I163:I166)</f>
        <v>31809.5</v>
      </c>
      <c r="J162" s="116" t="s">
        <v>74</v>
      </c>
    </row>
    <row r="163" spans="1:10" ht="15.75">
      <c r="A163" s="24" t="s">
        <v>4</v>
      </c>
      <c r="B163" s="37">
        <v>5190</v>
      </c>
      <c r="C163" s="37">
        <v>5190</v>
      </c>
      <c r="D163" s="25">
        <f>C163/B163*100</f>
        <v>100</v>
      </c>
      <c r="E163" s="37">
        <v>5190</v>
      </c>
      <c r="F163" s="25">
        <f>E163/B163*100</f>
        <v>100</v>
      </c>
      <c r="G163" s="90">
        <v>15885.1</v>
      </c>
      <c r="H163" s="25">
        <f t="shared" si="2"/>
        <v>32.672126709935725</v>
      </c>
      <c r="I163" s="53">
        <v>1300</v>
      </c>
      <c r="J163" s="117"/>
    </row>
    <row r="164" spans="1:10" ht="15.75">
      <c r="A164" s="24" t="s">
        <v>5</v>
      </c>
      <c r="B164" s="37">
        <v>61154.8</v>
      </c>
      <c r="C164" s="31">
        <v>43768.2</v>
      </c>
      <c r="D164" s="25">
        <f>C164/B164*100</f>
        <v>71.56952520488989</v>
      </c>
      <c r="E164" s="31">
        <v>43768.2</v>
      </c>
      <c r="F164" s="25">
        <f>E164/B164*100</f>
        <v>71.56952520488989</v>
      </c>
      <c r="G164" s="26">
        <v>42532</v>
      </c>
      <c r="H164" s="25">
        <f t="shared" si="2"/>
        <v>102.90651744568795</v>
      </c>
      <c r="I164" s="85">
        <v>30509.5</v>
      </c>
      <c r="J164" s="117"/>
    </row>
    <row r="165" spans="1:10" ht="15.75">
      <c r="A165" s="24" t="s">
        <v>6</v>
      </c>
      <c r="B165" s="26"/>
      <c r="C165" s="26"/>
      <c r="D165" s="26"/>
      <c r="E165" s="89"/>
      <c r="F165" s="25"/>
      <c r="G165" s="26"/>
      <c r="H165" s="28" t="e">
        <f t="shared" si="2"/>
        <v>#DIV/0!</v>
      </c>
      <c r="I165" s="85"/>
      <c r="J165" s="117"/>
    </row>
    <row r="166" spans="1:10" ht="15.75">
      <c r="A166" s="24" t="s">
        <v>7</v>
      </c>
      <c r="B166" s="26"/>
      <c r="C166" s="26"/>
      <c r="D166" s="26"/>
      <c r="E166" s="89"/>
      <c r="F166" s="25"/>
      <c r="G166" s="25"/>
      <c r="H166" s="28" t="e">
        <f t="shared" si="2"/>
        <v>#DIV/0!</v>
      </c>
      <c r="I166" s="85"/>
      <c r="J166" s="118"/>
    </row>
    <row r="167" spans="1:10" ht="31.5">
      <c r="A167" s="22" t="s">
        <v>107</v>
      </c>
      <c r="B167" s="23">
        <f>B168+B169+B170+B171</f>
        <v>20774</v>
      </c>
      <c r="C167" s="23">
        <f>C168+C169+C170+C171</f>
        <v>15793.5</v>
      </c>
      <c r="D167" s="23">
        <f>C167/B167*100</f>
        <v>76.02532011167807</v>
      </c>
      <c r="E167" s="23">
        <f>E168+E169+E170+E171</f>
        <v>4910.2</v>
      </c>
      <c r="F167" s="23">
        <f>E167/B167*100</f>
        <v>23.636276114373736</v>
      </c>
      <c r="G167" s="23">
        <f>G168+G169+G170+G171</f>
        <v>3134.8</v>
      </c>
      <c r="H167" s="23">
        <f t="shared" si="2"/>
        <v>503.8120454255455</v>
      </c>
      <c r="I167" s="51">
        <f>SUM(I168:I171)</f>
        <v>8216.8</v>
      </c>
      <c r="J167" s="116" t="s">
        <v>75</v>
      </c>
    </row>
    <row r="168" spans="1:10" ht="15.75">
      <c r="A168" s="24" t="s">
        <v>4</v>
      </c>
      <c r="B168" s="26">
        <v>1045</v>
      </c>
      <c r="C168" s="26">
        <v>1045</v>
      </c>
      <c r="D168" s="25"/>
      <c r="E168" s="26">
        <v>0</v>
      </c>
      <c r="F168" s="25"/>
      <c r="G168" s="25"/>
      <c r="H168" s="25"/>
      <c r="I168" s="53">
        <v>2666.8</v>
      </c>
      <c r="J168" s="117"/>
    </row>
    <row r="169" spans="1:10" ht="15.75">
      <c r="A169" s="24" t="s">
        <v>5</v>
      </c>
      <c r="B169" s="26">
        <v>14000</v>
      </c>
      <c r="C169" s="26">
        <v>14000</v>
      </c>
      <c r="D169" s="25">
        <f>E169/B169*100</f>
        <v>29.72642857142857</v>
      </c>
      <c r="E169" s="26">
        <v>4161.7</v>
      </c>
      <c r="F169" s="25">
        <f>E169/B169*100</f>
        <v>29.72642857142857</v>
      </c>
      <c r="G169" s="25">
        <v>2662.8</v>
      </c>
      <c r="H169" s="25"/>
      <c r="I169" s="53">
        <v>3500</v>
      </c>
      <c r="J169" s="117"/>
    </row>
    <row r="170" spans="1:10" ht="15.75">
      <c r="A170" s="24" t="s">
        <v>6</v>
      </c>
      <c r="B170" s="25">
        <v>5729</v>
      </c>
      <c r="C170" s="25">
        <v>748.5</v>
      </c>
      <c r="D170" s="25">
        <f>E170/B170*100</f>
        <v>13.065107348577412</v>
      </c>
      <c r="E170" s="25">
        <v>748.5</v>
      </c>
      <c r="F170" s="25">
        <f>E170/B170*100</f>
        <v>13.065107348577412</v>
      </c>
      <c r="G170" s="25">
        <v>472</v>
      </c>
      <c r="H170" s="25">
        <f>C170/G170*100</f>
        <v>158.58050847457628</v>
      </c>
      <c r="I170" s="53">
        <v>2050</v>
      </c>
      <c r="J170" s="117"/>
    </row>
    <row r="171" spans="1:10" ht="15.75">
      <c r="A171" s="24" t="s">
        <v>7</v>
      </c>
      <c r="B171" s="26"/>
      <c r="C171" s="26"/>
      <c r="D171" s="26"/>
      <c r="E171" s="89"/>
      <c r="F171" s="25"/>
      <c r="G171" s="25"/>
      <c r="H171" s="23" t="e">
        <f>C171/G171*100</f>
        <v>#DIV/0!</v>
      </c>
      <c r="I171" s="85"/>
      <c r="J171" s="118"/>
    </row>
  </sheetData>
  <sheetProtection/>
  <mergeCells count="32">
    <mergeCell ref="J167:J171"/>
    <mergeCell ref="J156:J160"/>
    <mergeCell ref="J88:J93"/>
    <mergeCell ref="J83:J87"/>
    <mergeCell ref="J129:J133"/>
    <mergeCell ref="J140:J144"/>
    <mergeCell ref="J145:J149"/>
    <mergeCell ref="J134:J138"/>
    <mergeCell ref="J162:J166"/>
    <mergeCell ref="J78:J82"/>
    <mergeCell ref="J67:J71"/>
    <mergeCell ref="J62:J66"/>
    <mergeCell ref="J150:J154"/>
    <mergeCell ref="A155:H155"/>
    <mergeCell ref="J72:J76"/>
    <mergeCell ref="A161:H161"/>
    <mergeCell ref="A77:H77"/>
    <mergeCell ref="A139:H139"/>
    <mergeCell ref="J12:J16"/>
    <mergeCell ref="J56:J60"/>
    <mergeCell ref="A3:J3"/>
    <mergeCell ref="A4:J4"/>
    <mergeCell ref="A22:H22"/>
    <mergeCell ref="A11:H11"/>
    <mergeCell ref="J23:J28"/>
    <mergeCell ref="A1:J1"/>
    <mergeCell ref="A2:J2"/>
    <mergeCell ref="A44:H44"/>
    <mergeCell ref="A61:H61"/>
    <mergeCell ref="J45:J55"/>
    <mergeCell ref="J39:J43"/>
    <mergeCell ref="J17:J21"/>
  </mergeCells>
  <printOptions gridLines="1" horizontalCentered="1"/>
  <pageMargins left="0" right="0" top="0.1968503937007874" bottom="0.1968503937007874" header="0.11811023622047245" footer="0.5118110236220472"/>
  <pageSetup horizontalDpi="600" verticalDpi="600" orientation="landscape" paperSize="9" scale="80" r:id="rId1"/>
  <headerFooter alignWithMargins="0">
    <oddHeader>&amp;C&amp;P</oddHeader>
  </headerFooter>
  <rowBreaks count="5" manualBreakCount="5">
    <brk id="29" max="9" man="1"/>
    <brk id="60" max="9" man="1"/>
    <brk id="87" max="9" man="1"/>
    <brk id="122" max="9" man="1"/>
    <brk id="149" max="9" man="1"/>
  </rowBreaks>
  <ignoredErrors>
    <ignoredError sqref="A13:A16 A168:A171 H153:H155 B139:C139 G44 G161 F148:F149 E123 E117:F118 A157:A160 H171 A151:A153 B92:B93 D117 G71 E61 F38 B44 A52:A55 G11 B155 D44 F164:F166 I22:I38 B49:C50 E49:E50 B22 G139 D91:D93 C44 C61 B61 H161:H166 B33 E103 B77:I77 B108:C108 E108 F161:F162 H88 H139 H11 H111:H112 G22 A24:A27 B11 H49:H50 F32:F33 D161:D166 C15:C16 F44 D122:D123 B1:B3 H16 D32:D33 H71 B28 A4 A163:A166 E148:E149 G61 C154:C155 E154:E155 C161 B161 E32:E33 G1:H3 G154:G155 G87 G166 G93 A35:A38 E71 C71 D71 B148:C149 D15:D16 C38 C11:D11 E38 F71 C33 F103 D112:D113 C166 C93 E161 B166 F112:F113 D139 E139:F139 F150 G148:G149 D152:D157 D87:D88 I61:I71 I140:I144 E44 F153:F155 F49:F50 D22 D148:D149 D38 A126:A128 E16 I1:I2 F91:F93 I139 H6:H9 A1:A2 D150 F87:F88 E22 C1:C3 D1:D3 F1:F3 A68:A71 A84:A87 A63:A66 A95:A98 A100:A103 A105:A108 A110:A113 A115:A118 B118 A30:A33 B124 B38 I150:I171 C123 A120:A123 B14:B16 A46:A49 E1:E3 H61 A89:A92 A141:A144 A146:A149 H148:H149 A130:A133 H22 C22 E92:E93 C87 F22 H44 F108:F110 F122:F123 D103 D108:D110 E166 I83:I128 F16 E11 F11 D49:D50 E87 F61 D61 C103 I129:I133 E133:F133 D133 H133 B70 D55 H53 I44:I55 G55 B55 C55 E55 I145:I149 I5:I16 C5 D5:D9 F5:F9 E5 A6:A10 B110:C110 E110 H122:H123 H5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2012-08-13T06:34:57Z</cp:lastPrinted>
  <dcterms:created xsi:type="dcterms:W3CDTF">1996-10-08T23:32:33Z</dcterms:created>
  <dcterms:modified xsi:type="dcterms:W3CDTF">2012-12-11T12:12:38Z</dcterms:modified>
  <cp:category/>
  <cp:version/>
  <cp:contentType/>
  <cp:contentStatus/>
</cp:coreProperties>
</file>